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1.xml" ContentType="application/vnd.openxmlformats-officedocument.spreadsheetml.comments+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ense Log" sheetId="1" state="visible" r:id="rId1"/>
    <sheet xmlns:r="http://schemas.openxmlformats.org/officeDocument/2006/relationships" name="Monthly Dashboard" sheetId="2" state="visible" r:id="rId2"/>
    <sheet xmlns:r="http://schemas.openxmlformats.org/officeDocument/2006/relationships" name="Budget vs Actual" sheetId="3" state="visible" r:id="rId3"/>
    <sheet xmlns:r="http://schemas.openxmlformats.org/officeDocument/2006/relationships" name="Recurring Expenses" sheetId="4" state="visible" r:id="rId4"/>
    <sheet xmlns:r="http://schemas.openxmlformats.org/officeDocument/2006/relationships" name="Setup &amp; Categories" sheetId="5" state="visible" r:id="rId5"/>
  </sheets>
  <definedNames>
    <definedName name="_xlnm._FilterDatabase" localSheetId="0" hidden="1">'Expense Log'!$A$4:$O$504</definedName>
    <definedName name="_xlnm._FilterDatabase" localSheetId="3" hidden="1">'Recurring Expenses'!$A$4:$J$104</definedName>
  </definedNames>
  <calcPr calcId="124519" calcMode="auto" fullCalcOnLoad="1" forceFullCalc="1"/>
</workbook>
</file>

<file path=xl/styles.xml><?xml version="1.0" encoding="utf-8"?>
<styleSheet xmlns="http://schemas.openxmlformats.org/spreadsheetml/2006/main">
  <numFmts count="6">
    <numFmt numFmtId="164" formatCode="m/d/yyyy"/>
    <numFmt numFmtId="165" formatCode="$#,##0.00;[Red]($#,##0.00);-"/>
    <numFmt numFmtId="166" formatCode="#,##0;[Red](#,##0);-"/>
    <numFmt numFmtId="167" formatCode="#,##0.00;[Red](#,##0.00);-"/>
    <numFmt numFmtId="168" formatCode="mmmm yyyy"/>
    <numFmt numFmtId="169" formatCode="0.0%"/>
  </numFmts>
  <fonts count="10">
    <font>
      <name val="Calibri"/>
      <family val="2"/>
      <color theme="1"/>
      <sz val="11"/>
      <scheme val="minor"/>
    </font>
    <font>
      <b val="1"/>
      <color rgb="00FFFFFF"/>
      <sz val="18"/>
    </font>
    <font>
      <i val="1"/>
      <color rgb="00666666"/>
    </font>
    <font>
      <color rgb="000000FF"/>
    </font>
    <font>
      <b val="1"/>
      <color rgb="00FFFFFF"/>
    </font>
    <font>
      <b val="1"/>
      <color rgb="00C65911"/>
    </font>
    <font>
      <color rgb="00008000"/>
    </font>
    <font>
      <b val="1"/>
    </font>
    <font>
      <color rgb="00666666"/>
    </font>
    <font>
      <color rgb="00000000"/>
    </font>
  </fonts>
  <fills count="4">
    <fill>
      <patternFill/>
    </fill>
    <fill>
      <patternFill patternType="gray125"/>
    </fill>
    <fill>
      <patternFill patternType="solid">
        <fgColor rgb="0017365D"/>
      </patternFill>
    </fill>
    <fill>
      <patternFill patternType="solid">
        <fgColor rgb="00FCE4D6"/>
      </patternFill>
    </fill>
  </fills>
  <borders count="2">
    <border>
      <left/>
      <right/>
      <top/>
      <bottom/>
      <diagonal/>
    </border>
    <border>
      <top style="medium">
        <color rgb="0017365D"/>
      </top>
    </border>
  </borders>
  <cellStyleXfs count="1">
    <xf numFmtId="0" fontId="0" fillId="0" borderId="0"/>
  </cellStyleXfs>
  <cellXfs count="30">
    <xf numFmtId="0" fontId="0" fillId="0" borderId="0" pivotButton="0" quotePrefix="0" xfId="0"/>
    <xf numFmtId="0" fontId="1" fillId="2" borderId="0" pivotButton="0" quotePrefix="0" xfId="0"/>
    <xf numFmtId="0" fontId="2" fillId="0" borderId="0" pivotButton="0" quotePrefix="0" xfId="0"/>
    <xf numFmtId="0" fontId="4" fillId="2" borderId="0" applyAlignment="1" pivotButton="0" quotePrefix="0" xfId="0">
      <alignment horizontal="center" wrapText="1"/>
    </xf>
    <xf numFmtId="164" fontId="3" fillId="0" borderId="0" pivotButton="0" quotePrefix="0" xfId="0"/>
    <xf numFmtId="0" fontId="3" fillId="0" borderId="0" pivotButton="0" quotePrefix="0" xfId="0"/>
    <xf numFmtId="165" fontId="3" fillId="0" borderId="0" pivotButton="0" quotePrefix="0" xfId="0"/>
    <xf numFmtId="165" fontId="9" fillId="0" borderId="0" pivotButton="0" quotePrefix="0" xfId="0"/>
    <xf numFmtId="0" fontId="9" fillId="0" borderId="0" pivotButton="0" quotePrefix="0" xfId="0"/>
    <xf numFmtId="0" fontId="4" fillId="2" borderId="0" pivotButton="0" quotePrefix="0" xfId="0"/>
    <xf numFmtId="0" fontId="4" fillId="2" borderId="0" applyAlignment="1" pivotButton="0" quotePrefix="0" xfId="0">
      <alignment horizontal="center"/>
    </xf>
    <xf numFmtId="0" fontId="8" fillId="0" borderId="0" pivotButton="0" quotePrefix="0" xfId="0"/>
    <xf numFmtId="165" fontId="9" fillId="0" borderId="1" pivotButton="0" quotePrefix="0" xfId="0"/>
    <xf numFmtId="166" fontId="3" fillId="0" borderId="0" pivotButton="0" quotePrefix="0" xfId="0"/>
    <xf numFmtId="167" fontId="3" fillId="0" borderId="0" pivotButton="0" quotePrefix="0" xfId="0"/>
    <xf numFmtId="168" fontId="3" fillId="0" borderId="0" pivotButton="0" quotePrefix="0" xfId="0"/>
    <xf numFmtId="169" fontId="9" fillId="0" borderId="0" pivotButton="0" quotePrefix="0" xfId="0"/>
    <xf numFmtId="0" fontId="1" fillId="2" borderId="0" applyAlignment="1" pivotButton="0" quotePrefix="0" xfId="0">
      <alignment horizontal="left"/>
    </xf>
    <xf numFmtId="169" fontId="3" fillId="0" borderId="0" pivotButton="0" quotePrefix="0" xfId="0"/>
    <xf numFmtId="0" fontId="5" fillId="0" borderId="0" pivotButton="0" quotePrefix="0" xfId="0"/>
    <xf numFmtId="0" fontId="0" fillId="3" borderId="0" applyAlignment="1" pivotButton="0" quotePrefix="0" xfId="0">
      <alignment vertical="top" wrapText="1"/>
    </xf>
    <xf numFmtId="164" fontId="3" fillId="0" borderId="0" pivotButton="0" quotePrefix="0" xfId="0"/>
    <xf numFmtId="165" fontId="3" fillId="0" borderId="0" pivotButton="0" quotePrefix="0" xfId="0"/>
    <xf numFmtId="165" fontId="9" fillId="0" borderId="0" pivotButton="0" quotePrefix="0" xfId="0"/>
    <xf numFmtId="165" fontId="9" fillId="0" borderId="1" pivotButton="0" quotePrefix="0" xfId="0"/>
    <xf numFmtId="166" fontId="3" fillId="0" borderId="0" pivotButton="0" quotePrefix="0" xfId="0"/>
    <xf numFmtId="167" fontId="3" fillId="0" borderId="0" pivotButton="0" quotePrefix="0" xfId="0"/>
    <xf numFmtId="168" fontId="3" fillId="0" borderId="0" pivotButton="0" quotePrefix="0" xfId="0"/>
    <xf numFmtId="169" fontId="9" fillId="0" borderId="0" pivotButton="0" quotePrefix="0" xfId="0"/>
    <xf numFmtId="169" fontId="3" fillId="0" borderId="0" pivotButton="0" quotePrefix="0" xfId="0"/>
  </cellXfs>
  <cellStyles count="1">
    <cellStyle name="Normal" xfId="0" builtinId="0" hidden="0"/>
  </cellStyles>
  <dxfs count="3">
    <dxf>
      <fill>
        <patternFill patternType="solid">
          <fgColor rgb="00FCE4D6"/>
        </patternFill>
      </fill>
    </dxf>
    <dxf>
      <fill>
        <patternFill patternType="solid">
          <fgColor rgb="00F4CCCC"/>
        </patternFill>
      </fill>
    </dxf>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12-Month Expense Trend</a:t>
            </a:r>
          </a:p>
        </rich>
      </tx>
    </title>
    <plotArea>
      <lineChart>
        <grouping val="standard"/>
        <ser>
          <idx val="0"/>
          <order val="0"/>
          <spPr>
            <a:ln xmlns:a="http://schemas.openxmlformats.org/drawingml/2006/main">
              <a:prstDash val="solid"/>
            </a:ln>
          </spPr>
          <marker>
            <symbol val="none"/>
            <spPr>
              <a:ln xmlns:a="http://schemas.openxmlformats.org/drawingml/2006/main">
                <a:prstDash val="solid"/>
              </a:ln>
            </spPr>
          </marker>
          <cat>
            <numRef>
              <f>'Monthly Dashboard'!$B$5:$M$5</f>
            </numRef>
          </cat>
          <val>
            <numRef>
              <f>'Monthly Dashboard'!$B$17:$M$17</f>
            </numRef>
          </val>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Expenses ($)</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OpenAI</author>
  </authors>
  <commentList>
    <comment ref="B6" authorId="0" shapeId="0">
      <text>
        <t>User-defined alert threshold. No external source; customize for your business.</t>
      </text>
    </comment>
    <comment ref="B7" authorId="0" shapeId="0">
      <text>
        <t>User-defined budget warning threshold. No external source; customize for your business.</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19</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O504"/>
  <sheetViews>
    <sheetView showGridLines="0" zoomScale="90" workbookViewId="0">
      <pane ySplit="4" topLeftCell="A5" activePane="bottomLeft" state="frozen"/>
      <selection pane="bottomLeft" activeCell="A1" sqref="A1"/>
    </sheetView>
  </sheetViews>
  <sheetFormatPr baseColWidth="8" defaultRowHeight="15"/>
  <cols>
    <col width="12" customWidth="1" min="1" max="1"/>
    <col width="22" customWidth="1" min="2" max="2"/>
    <col width="28" customWidth="1" min="3" max="3"/>
    <col width="28" customWidth="1" min="4" max="4"/>
    <col width="20" customWidth="1" min="5" max="5"/>
    <col width="16" customWidth="1" min="6" max="6"/>
    <col width="28" customWidth="1" min="7" max="7"/>
    <col width="22" customWidth="1" min="8" max="8"/>
    <col width="14" customWidth="1" min="9" max="9"/>
    <col width="12" customWidth="1" min="10" max="10"/>
    <col width="14" customWidth="1" min="11" max="11"/>
    <col width="16" customWidth="1" min="12" max="12"/>
    <col width="22" customWidth="1" min="13" max="13"/>
    <col width="30" customWidth="1" min="14" max="14"/>
    <col width="18" customWidth="1" min="15" max="15"/>
  </cols>
  <sheetData>
    <row r="1">
      <c r="A1" s="1" t="inlineStr">
        <is>
          <t>Cleaning Business Expense Log</t>
        </is>
      </c>
    </row>
    <row r="2">
      <c r="A2" s="2" t="inlineStr">
        <is>
          <t>Enter expenses in blue-font input cells. Summary tabs update automatically.</t>
        </is>
      </c>
    </row>
    <row r="4">
      <c r="A4" s="3" t="inlineStr">
        <is>
          <t>Date</t>
        </is>
      </c>
      <c r="B4" s="3" t="inlineStr">
        <is>
          <t>Vendor</t>
        </is>
      </c>
      <c r="C4" s="3" t="inlineStr">
        <is>
          <t>Description</t>
        </is>
      </c>
      <c r="D4" s="3" t="inlineStr">
        <is>
          <t>Category</t>
        </is>
      </c>
      <c r="E4" s="3" t="inlineStr">
        <is>
          <t>Expense Type</t>
        </is>
      </c>
      <c r="F4" s="3" t="inlineStr">
        <is>
          <t>Cost Behavior</t>
        </is>
      </c>
      <c r="G4" s="3" t="inlineStr">
        <is>
          <t>Customer / Job</t>
        </is>
      </c>
      <c r="H4" s="3" t="inlineStr">
        <is>
          <t>Payment Method</t>
        </is>
      </c>
      <c r="I4" s="3" t="inlineStr">
        <is>
          <t>Amount</t>
        </is>
      </c>
      <c r="J4" s="3" t="inlineStr">
        <is>
          <t>Tax</t>
        </is>
      </c>
      <c r="K4" s="3" t="inlineStr">
        <is>
          <t>Total</t>
        </is>
      </c>
      <c r="L4" s="3" t="inlineStr">
        <is>
          <t>Receipt Status</t>
        </is>
      </c>
      <c r="M4" s="3" t="inlineStr">
        <is>
          <t>Receipt / File Ref</t>
        </is>
      </c>
      <c r="N4" s="3" t="inlineStr">
        <is>
          <t>Notes</t>
        </is>
      </c>
      <c r="O4" s="3" t="inlineStr">
        <is>
          <t>Alert</t>
        </is>
      </c>
    </row>
    <row r="5">
      <c r="A5" s="21" t="n">
        <v>46027</v>
      </c>
      <c r="B5" s="5" t="inlineStr">
        <is>
          <t>CleanSupply Co</t>
        </is>
      </c>
      <c r="C5" s="5" t="inlineStr">
        <is>
          <t>Monthly chemicals</t>
        </is>
      </c>
      <c r="D5" s="5" t="inlineStr">
        <is>
          <t>Cleaning Chemicals</t>
        </is>
      </c>
      <c r="E5" s="5" t="inlineStr">
        <is>
          <t>Overhead</t>
        </is>
      </c>
      <c r="F5" s="5" t="inlineStr">
        <is>
          <t>Variable</t>
        </is>
      </c>
      <c r="G5" s="5" t="inlineStr"/>
      <c r="H5" s="5" t="inlineStr">
        <is>
          <t>Business Credit Card</t>
        </is>
      </c>
      <c r="I5" s="22" t="n">
        <v>325</v>
      </c>
      <c r="J5" s="22" t="n">
        <v>0</v>
      </c>
      <c r="K5" s="23">
        <f>IF(COUNTA(A5:J5)=0,"",N(I5)+N(J5))</f>
        <v/>
      </c>
      <c r="L5" s="5" t="inlineStr">
        <is>
          <t>Stored</t>
        </is>
      </c>
      <c r="M5" s="5" t="inlineStr">
        <is>
          <t>R-1001</t>
        </is>
      </c>
      <c r="N5" s="5" t="inlineStr">
        <is>
          <t>Sample expense</t>
        </is>
      </c>
      <c r="O5" s="8">
        <f>IF(A5="","",IF(OR(D5="",E5=""),"REVIEW",IF(L5="Missing","MISSING RECEIPT",IF(K5&gt;'Setup &amp; Categories'!$B$6,"HIGH EXPENSE",""))))</f>
        <v/>
      </c>
    </row>
    <row r="6">
      <c r="A6" s="21" t="n">
        <v>46030</v>
      </c>
      <c r="B6" s="5" t="inlineStr">
        <is>
          <t>Google Ads</t>
        </is>
      </c>
      <c r="C6" s="5" t="inlineStr">
        <is>
          <t>Search campaign</t>
        </is>
      </c>
      <c r="D6" s="5" t="inlineStr">
        <is>
          <t>Paid Search</t>
        </is>
      </c>
      <c r="E6" s="5" t="inlineStr">
        <is>
          <t>Overhead</t>
        </is>
      </c>
      <c r="F6" s="5" t="inlineStr">
        <is>
          <t>Variable</t>
        </is>
      </c>
      <c r="G6" s="5" t="inlineStr"/>
      <c r="H6" s="5" t="inlineStr">
        <is>
          <t>Business Credit Card</t>
        </is>
      </c>
      <c r="I6" s="22" t="n">
        <v>600</v>
      </c>
      <c r="J6" s="22" t="n">
        <v>0</v>
      </c>
      <c r="K6" s="23">
        <f>IF(COUNTA(A6:J6)=0,"",N(I6)+N(J6))</f>
        <v/>
      </c>
      <c r="L6" s="5" t="inlineStr">
        <is>
          <t>Stored</t>
        </is>
      </c>
      <c r="M6" s="5" t="inlineStr">
        <is>
          <t>R-1002</t>
        </is>
      </c>
      <c r="N6" s="5" t="inlineStr">
        <is>
          <t>Sample expense</t>
        </is>
      </c>
      <c r="O6" s="8">
        <f>IF(A6="","",IF(OR(D6="",E6=""),"REVIEW",IF(L6="Missing","MISSING RECEIPT",IF(K6&gt;'Setup &amp; Categories'!$B$6,"HIGH EXPENSE",""))))</f>
        <v/>
      </c>
    </row>
    <row r="7">
      <c r="A7" s="21" t="n">
        <v>46034</v>
      </c>
      <c r="B7" s="5" t="inlineStr">
        <is>
          <t>Parking Garage</t>
        </is>
      </c>
      <c r="C7" s="5" t="inlineStr">
        <is>
          <t>Downtown office job</t>
        </is>
      </c>
      <c r="D7" s="5" t="inlineStr">
        <is>
          <t>Parking</t>
        </is>
      </c>
      <c r="E7" s="5" t="inlineStr">
        <is>
          <t>Direct Job Cost</t>
        </is>
      </c>
      <c r="F7" s="5" t="inlineStr">
        <is>
          <t>Variable</t>
        </is>
      </c>
      <c r="G7" s="5" t="inlineStr">
        <is>
          <t>Acme Offices / JOB-101</t>
        </is>
      </c>
      <c r="H7" s="5" t="inlineStr">
        <is>
          <t>Business Debit Card</t>
        </is>
      </c>
      <c r="I7" s="22" t="n">
        <v>28</v>
      </c>
      <c r="J7" s="22" t="n">
        <v>0</v>
      </c>
      <c r="K7" s="23">
        <f>IF(COUNTA(A7:J7)=0,"",N(I7)+N(J7))</f>
        <v/>
      </c>
      <c r="L7" s="5" t="inlineStr">
        <is>
          <t>Missing</t>
        </is>
      </c>
      <c r="M7" s="5" t="inlineStr"/>
      <c r="N7" s="5" t="inlineStr">
        <is>
          <t>Sample job expense</t>
        </is>
      </c>
      <c r="O7" s="8">
        <f>IF(A7="","",IF(OR(D7="",E7=""),"REVIEW",IF(L7="Missing","MISSING RECEIPT",IF(K7&gt;'Setup &amp; Categories'!$B$6,"HIGH EXPENSE",""))))</f>
        <v/>
      </c>
    </row>
    <row r="8">
      <c r="A8" s="21" t="n">
        <v>46054</v>
      </c>
      <c r="B8" s="5" t="inlineStr">
        <is>
          <t>TidyOps</t>
        </is>
      </c>
      <c r="C8" s="5" t="inlineStr">
        <is>
          <t>Operations software</t>
        </is>
      </c>
      <c r="D8" s="5" t="inlineStr">
        <is>
          <t>TidyOps / Operations Software</t>
        </is>
      </c>
      <c r="E8" s="5" t="inlineStr">
        <is>
          <t>Overhead</t>
        </is>
      </c>
      <c r="F8" s="5" t="inlineStr">
        <is>
          <t>Fixed</t>
        </is>
      </c>
      <c r="G8" s="5" t="inlineStr"/>
      <c r="H8" s="5" t="inlineStr">
        <is>
          <t>Business Credit Card</t>
        </is>
      </c>
      <c r="I8" s="22" t="n">
        <v>149</v>
      </c>
      <c r="J8" s="22" t="n">
        <v>0</v>
      </c>
      <c r="K8" s="23">
        <f>IF(COUNTA(A8:J8)=0,"",N(I8)+N(J8))</f>
        <v/>
      </c>
      <c r="L8" s="5" t="inlineStr">
        <is>
          <t>Stored</t>
        </is>
      </c>
      <c r="M8" s="5" t="inlineStr">
        <is>
          <t>R-1003</t>
        </is>
      </c>
      <c r="N8" s="5" t="inlineStr">
        <is>
          <t>Sample recurring expense</t>
        </is>
      </c>
      <c r="O8" s="8">
        <f>IF(A8="","",IF(OR(D8="",E8=""),"REVIEW",IF(L8="Missing","MISSING RECEIPT",IF(K8&gt;'Setup &amp; Categories'!$B$6,"HIGH EXPENSE",""))))</f>
        <v/>
      </c>
    </row>
    <row r="9">
      <c r="A9" s="21" t="n"/>
      <c r="B9" s="5" t="n"/>
      <c r="C9" s="5" t="n"/>
      <c r="D9" s="5" t="n"/>
      <c r="E9" s="5" t="n"/>
      <c r="F9" s="5" t="n"/>
      <c r="G9" s="5" t="n"/>
      <c r="H9" s="5" t="n"/>
      <c r="I9" s="22" t="n"/>
      <c r="J9" s="22" t="n"/>
      <c r="K9" s="23">
        <f>IF(COUNTA(A9:J9)=0,"",N(I9)+N(J9))</f>
        <v/>
      </c>
      <c r="L9" s="5" t="n"/>
      <c r="M9" s="5" t="n"/>
      <c r="N9" s="5" t="n"/>
      <c r="O9" s="8">
        <f>IF(A9="","",IF(OR(D9="",E9=""),"REVIEW",IF(L9="Missing","MISSING RECEIPT",IF(K9&gt;'Setup &amp; Categories'!$B$6,"HIGH EXPENSE",""))))</f>
        <v/>
      </c>
    </row>
    <row r="10">
      <c r="A10" s="21" t="n"/>
      <c r="B10" s="5" t="n"/>
      <c r="C10" s="5" t="n"/>
      <c r="D10" s="5" t="n"/>
      <c r="E10" s="5" t="n"/>
      <c r="F10" s="5" t="n"/>
      <c r="G10" s="5" t="n"/>
      <c r="H10" s="5" t="n"/>
      <c r="I10" s="22" t="n"/>
      <c r="J10" s="22" t="n"/>
      <c r="K10" s="23">
        <f>IF(COUNTA(A10:J10)=0,"",N(I10)+N(J10))</f>
        <v/>
      </c>
      <c r="L10" s="5" t="n"/>
      <c r="M10" s="5" t="n"/>
      <c r="N10" s="5" t="n"/>
      <c r="O10" s="8">
        <f>IF(A10="","",IF(OR(D10="",E10=""),"REVIEW",IF(L10="Missing","MISSING RECEIPT",IF(K10&gt;'Setup &amp; Categories'!$B$6,"HIGH EXPENSE",""))))</f>
        <v/>
      </c>
    </row>
    <row r="11">
      <c r="A11" s="21" t="n"/>
      <c r="B11" s="5" t="n"/>
      <c r="C11" s="5" t="n"/>
      <c r="D11" s="5" t="n"/>
      <c r="E11" s="5" t="n"/>
      <c r="F11" s="5" t="n"/>
      <c r="G11" s="5" t="n"/>
      <c r="H11" s="5" t="n"/>
      <c r="I11" s="22" t="n"/>
      <c r="J11" s="22" t="n"/>
      <c r="K11" s="23">
        <f>IF(COUNTA(A11:J11)=0,"",N(I11)+N(J11))</f>
        <v/>
      </c>
      <c r="L11" s="5" t="n"/>
      <c r="M11" s="5" t="n"/>
      <c r="N11" s="5" t="n"/>
      <c r="O11" s="8">
        <f>IF(A11="","",IF(OR(D11="",E11=""),"REVIEW",IF(L11="Missing","MISSING RECEIPT",IF(K11&gt;'Setup &amp; Categories'!$B$6,"HIGH EXPENSE",""))))</f>
        <v/>
      </c>
    </row>
    <row r="12">
      <c r="A12" s="21" t="n"/>
      <c r="B12" s="5" t="n"/>
      <c r="C12" s="5" t="n"/>
      <c r="D12" s="5" t="n"/>
      <c r="E12" s="5" t="n"/>
      <c r="F12" s="5" t="n"/>
      <c r="G12" s="5" t="n"/>
      <c r="H12" s="5" t="n"/>
      <c r="I12" s="22" t="n"/>
      <c r="J12" s="22" t="n"/>
      <c r="K12" s="23">
        <f>IF(COUNTA(A12:J12)=0,"",N(I12)+N(J12))</f>
        <v/>
      </c>
      <c r="L12" s="5" t="n"/>
      <c r="M12" s="5" t="n"/>
      <c r="N12" s="5" t="n"/>
      <c r="O12" s="8">
        <f>IF(A12="","",IF(OR(D12="",E12=""),"REVIEW",IF(L12="Missing","MISSING RECEIPT",IF(K12&gt;'Setup &amp; Categories'!$B$6,"HIGH EXPENSE",""))))</f>
        <v/>
      </c>
    </row>
    <row r="13">
      <c r="A13" s="21" t="n"/>
      <c r="B13" s="5" t="n"/>
      <c r="C13" s="5" t="n"/>
      <c r="D13" s="5" t="n"/>
      <c r="E13" s="5" t="n"/>
      <c r="F13" s="5" t="n"/>
      <c r="G13" s="5" t="n"/>
      <c r="H13" s="5" t="n"/>
      <c r="I13" s="22" t="n"/>
      <c r="J13" s="22" t="n"/>
      <c r="K13" s="23">
        <f>IF(COUNTA(A13:J13)=0,"",N(I13)+N(J13))</f>
        <v/>
      </c>
      <c r="L13" s="5" t="n"/>
      <c r="M13" s="5" t="n"/>
      <c r="N13" s="5" t="n"/>
      <c r="O13" s="8">
        <f>IF(A13="","",IF(OR(D13="",E13=""),"REVIEW",IF(L13="Missing","MISSING RECEIPT",IF(K13&gt;'Setup &amp; Categories'!$B$6,"HIGH EXPENSE",""))))</f>
        <v/>
      </c>
    </row>
    <row r="14">
      <c r="A14" s="21" t="n"/>
      <c r="B14" s="5" t="n"/>
      <c r="C14" s="5" t="n"/>
      <c r="D14" s="5" t="n"/>
      <c r="E14" s="5" t="n"/>
      <c r="F14" s="5" t="n"/>
      <c r="G14" s="5" t="n"/>
      <c r="H14" s="5" t="n"/>
      <c r="I14" s="22" t="n"/>
      <c r="J14" s="22" t="n"/>
      <c r="K14" s="23">
        <f>IF(COUNTA(A14:J14)=0,"",N(I14)+N(J14))</f>
        <v/>
      </c>
      <c r="L14" s="5" t="n"/>
      <c r="M14" s="5" t="n"/>
      <c r="N14" s="5" t="n"/>
      <c r="O14" s="8">
        <f>IF(A14="","",IF(OR(D14="",E14=""),"REVIEW",IF(L14="Missing","MISSING RECEIPT",IF(K14&gt;'Setup &amp; Categories'!$B$6,"HIGH EXPENSE",""))))</f>
        <v/>
      </c>
    </row>
    <row r="15">
      <c r="A15" s="21" t="n"/>
      <c r="B15" s="5" t="n"/>
      <c r="C15" s="5" t="n"/>
      <c r="D15" s="5" t="n"/>
      <c r="E15" s="5" t="n"/>
      <c r="F15" s="5" t="n"/>
      <c r="G15" s="5" t="n"/>
      <c r="H15" s="5" t="n"/>
      <c r="I15" s="22" t="n"/>
      <c r="J15" s="22" t="n"/>
      <c r="K15" s="23">
        <f>IF(COUNTA(A15:J15)=0,"",N(I15)+N(J15))</f>
        <v/>
      </c>
      <c r="L15" s="5" t="n"/>
      <c r="M15" s="5" t="n"/>
      <c r="N15" s="5" t="n"/>
      <c r="O15" s="8">
        <f>IF(A15="","",IF(OR(D15="",E15=""),"REVIEW",IF(L15="Missing","MISSING RECEIPT",IF(K15&gt;'Setup &amp; Categories'!$B$6,"HIGH EXPENSE",""))))</f>
        <v/>
      </c>
    </row>
    <row r="16">
      <c r="A16" s="21" t="n"/>
      <c r="B16" s="5" t="n"/>
      <c r="C16" s="5" t="n"/>
      <c r="D16" s="5" t="n"/>
      <c r="E16" s="5" t="n"/>
      <c r="F16" s="5" t="n"/>
      <c r="G16" s="5" t="n"/>
      <c r="H16" s="5" t="n"/>
      <c r="I16" s="22" t="n"/>
      <c r="J16" s="22" t="n"/>
      <c r="K16" s="23">
        <f>IF(COUNTA(A16:J16)=0,"",N(I16)+N(J16))</f>
        <v/>
      </c>
      <c r="L16" s="5" t="n"/>
      <c r="M16" s="5" t="n"/>
      <c r="N16" s="5" t="n"/>
      <c r="O16" s="8">
        <f>IF(A16="","",IF(OR(D16="",E16=""),"REVIEW",IF(L16="Missing","MISSING RECEIPT",IF(K16&gt;'Setup &amp; Categories'!$B$6,"HIGH EXPENSE",""))))</f>
        <v/>
      </c>
    </row>
    <row r="17">
      <c r="A17" s="21" t="n"/>
      <c r="B17" s="5" t="n"/>
      <c r="C17" s="5" t="n"/>
      <c r="D17" s="5" t="n"/>
      <c r="E17" s="5" t="n"/>
      <c r="F17" s="5" t="n"/>
      <c r="G17" s="5" t="n"/>
      <c r="H17" s="5" t="n"/>
      <c r="I17" s="22" t="n"/>
      <c r="J17" s="22" t="n"/>
      <c r="K17" s="23">
        <f>IF(COUNTA(A17:J17)=0,"",N(I17)+N(J17))</f>
        <v/>
      </c>
      <c r="L17" s="5" t="n"/>
      <c r="M17" s="5" t="n"/>
      <c r="N17" s="5" t="n"/>
      <c r="O17" s="8">
        <f>IF(A17="","",IF(OR(D17="",E17=""),"REVIEW",IF(L17="Missing","MISSING RECEIPT",IF(K17&gt;'Setup &amp; Categories'!$B$6,"HIGH EXPENSE",""))))</f>
        <v/>
      </c>
    </row>
    <row r="18">
      <c r="A18" s="21" t="n"/>
      <c r="B18" s="5" t="n"/>
      <c r="C18" s="5" t="n"/>
      <c r="D18" s="5" t="n"/>
      <c r="E18" s="5" t="n"/>
      <c r="F18" s="5" t="n"/>
      <c r="G18" s="5" t="n"/>
      <c r="H18" s="5" t="n"/>
      <c r="I18" s="22" t="n"/>
      <c r="J18" s="22" t="n"/>
      <c r="K18" s="23">
        <f>IF(COUNTA(A18:J18)=0,"",N(I18)+N(J18))</f>
        <v/>
      </c>
      <c r="L18" s="5" t="n"/>
      <c r="M18" s="5" t="n"/>
      <c r="N18" s="5" t="n"/>
      <c r="O18" s="8">
        <f>IF(A18="","",IF(OR(D18="",E18=""),"REVIEW",IF(L18="Missing","MISSING RECEIPT",IF(K18&gt;'Setup &amp; Categories'!$B$6,"HIGH EXPENSE",""))))</f>
        <v/>
      </c>
    </row>
    <row r="19">
      <c r="A19" s="21" t="n"/>
      <c r="B19" s="5" t="n"/>
      <c r="C19" s="5" t="n"/>
      <c r="D19" s="5" t="n"/>
      <c r="E19" s="5" t="n"/>
      <c r="F19" s="5" t="n"/>
      <c r="G19" s="5" t="n"/>
      <c r="H19" s="5" t="n"/>
      <c r="I19" s="22" t="n"/>
      <c r="J19" s="22" t="n"/>
      <c r="K19" s="23">
        <f>IF(COUNTA(A19:J19)=0,"",N(I19)+N(J19))</f>
        <v/>
      </c>
      <c r="L19" s="5" t="n"/>
      <c r="M19" s="5" t="n"/>
      <c r="N19" s="5" t="n"/>
      <c r="O19" s="8">
        <f>IF(A19="","",IF(OR(D19="",E19=""),"REVIEW",IF(L19="Missing","MISSING RECEIPT",IF(K19&gt;'Setup &amp; Categories'!$B$6,"HIGH EXPENSE",""))))</f>
        <v/>
      </c>
    </row>
    <row r="20">
      <c r="A20" s="21" t="n"/>
      <c r="B20" s="5" t="n"/>
      <c r="C20" s="5" t="n"/>
      <c r="D20" s="5" t="n"/>
      <c r="E20" s="5" t="n"/>
      <c r="F20" s="5" t="n"/>
      <c r="G20" s="5" t="n"/>
      <c r="H20" s="5" t="n"/>
      <c r="I20" s="22" t="n"/>
      <c r="J20" s="22" t="n"/>
      <c r="K20" s="23">
        <f>IF(COUNTA(A20:J20)=0,"",N(I20)+N(J20))</f>
        <v/>
      </c>
      <c r="L20" s="5" t="n"/>
      <c r="M20" s="5" t="n"/>
      <c r="N20" s="5" t="n"/>
      <c r="O20" s="8">
        <f>IF(A20="","",IF(OR(D20="",E20=""),"REVIEW",IF(L20="Missing","MISSING RECEIPT",IF(K20&gt;'Setup &amp; Categories'!$B$6,"HIGH EXPENSE",""))))</f>
        <v/>
      </c>
    </row>
    <row r="21">
      <c r="A21" s="21" t="n"/>
      <c r="B21" s="5" t="n"/>
      <c r="C21" s="5" t="n"/>
      <c r="D21" s="5" t="n"/>
      <c r="E21" s="5" t="n"/>
      <c r="F21" s="5" t="n"/>
      <c r="G21" s="5" t="n"/>
      <c r="H21" s="5" t="n"/>
      <c r="I21" s="22" t="n"/>
      <c r="J21" s="22" t="n"/>
      <c r="K21" s="23">
        <f>IF(COUNTA(A21:J21)=0,"",N(I21)+N(J21))</f>
        <v/>
      </c>
      <c r="L21" s="5" t="n"/>
      <c r="M21" s="5" t="n"/>
      <c r="N21" s="5" t="n"/>
      <c r="O21" s="8">
        <f>IF(A21="","",IF(OR(D21="",E21=""),"REVIEW",IF(L21="Missing","MISSING RECEIPT",IF(K21&gt;'Setup &amp; Categories'!$B$6,"HIGH EXPENSE",""))))</f>
        <v/>
      </c>
    </row>
    <row r="22">
      <c r="A22" s="21" t="n"/>
      <c r="B22" s="5" t="n"/>
      <c r="C22" s="5" t="n"/>
      <c r="D22" s="5" t="n"/>
      <c r="E22" s="5" t="n"/>
      <c r="F22" s="5" t="n"/>
      <c r="G22" s="5" t="n"/>
      <c r="H22" s="5" t="n"/>
      <c r="I22" s="22" t="n"/>
      <c r="J22" s="22" t="n"/>
      <c r="K22" s="23">
        <f>IF(COUNTA(A22:J22)=0,"",N(I22)+N(J22))</f>
        <v/>
      </c>
      <c r="L22" s="5" t="n"/>
      <c r="M22" s="5" t="n"/>
      <c r="N22" s="5" t="n"/>
      <c r="O22" s="8">
        <f>IF(A22="","",IF(OR(D22="",E22=""),"REVIEW",IF(L22="Missing","MISSING RECEIPT",IF(K22&gt;'Setup &amp; Categories'!$B$6,"HIGH EXPENSE",""))))</f>
        <v/>
      </c>
    </row>
    <row r="23">
      <c r="A23" s="21" t="n"/>
      <c r="B23" s="5" t="n"/>
      <c r="C23" s="5" t="n"/>
      <c r="D23" s="5" t="n"/>
      <c r="E23" s="5" t="n"/>
      <c r="F23" s="5" t="n"/>
      <c r="G23" s="5" t="n"/>
      <c r="H23" s="5" t="n"/>
      <c r="I23" s="22" t="n"/>
      <c r="J23" s="22" t="n"/>
      <c r="K23" s="23">
        <f>IF(COUNTA(A23:J23)=0,"",N(I23)+N(J23))</f>
        <v/>
      </c>
      <c r="L23" s="5" t="n"/>
      <c r="M23" s="5" t="n"/>
      <c r="N23" s="5" t="n"/>
      <c r="O23" s="8">
        <f>IF(A23="","",IF(OR(D23="",E23=""),"REVIEW",IF(L23="Missing","MISSING RECEIPT",IF(K23&gt;'Setup &amp; Categories'!$B$6,"HIGH EXPENSE",""))))</f>
        <v/>
      </c>
    </row>
    <row r="24">
      <c r="A24" s="21" t="n"/>
      <c r="B24" s="5" t="n"/>
      <c r="C24" s="5" t="n"/>
      <c r="D24" s="5" t="n"/>
      <c r="E24" s="5" t="n"/>
      <c r="F24" s="5" t="n"/>
      <c r="G24" s="5" t="n"/>
      <c r="H24" s="5" t="n"/>
      <c r="I24" s="22" t="n"/>
      <c r="J24" s="22" t="n"/>
      <c r="K24" s="23">
        <f>IF(COUNTA(A24:J24)=0,"",N(I24)+N(J24))</f>
        <v/>
      </c>
      <c r="L24" s="5" t="n"/>
      <c r="M24" s="5" t="n"/>
      <c r="N24" s="5" t="n"/>
      <c r="O24" s="8">
        <f>IF(A24="","",IF(OR(D24="",E24=""),"REVIEW",IF(L24="Missing","MISSING RECEIPT",IF(K24&gt;'Setup &amp; Categories'!$B$6,"HIGH EXPENSE",""))))</f>
        <v/>
      </c>
    </row>
    <row r="25">
      <c r="A25" s="21" t="n"/>
      <c r="B25" s="5" t="n"/>
      <c r="C25" s="5" t="n"/>
      <c r="D25" s="5" t="n"/>
      <c r="E25" s="5" t="n"/>
      <c r="F25" s="5" t="n"/>
      <c r="G25" s="5" t="n"/>
      <c r="H25" s="5" t="n"/>
      <c r="I25" s="22" t="n"/>
      <c r="J25" s="22" t="n"/>
      <c r="K25" s="23">
        <f>IF(COUNTA(A25:J25)=0,"",N(I25)+N(J25))</f>
        <v/>
      </c>
      <c r="L25" s="5" t="n"/>
      <c r="M25" s="5" t="n"/>
      <c r="N25" s="5" t="n"/>
      <c r="O25" s="8">
        <f>IF(A25="","",IF(OR(D25="",E25=""),"REVIEW",IF(L25="Missing","MISSING RECEIPT",IF(K25&gt;'Setup &amp; Categories'!$B$6,"HIGH EXPENSE",""))))</f>
        <v/>
      </c>
    </row>
    <row r="26">
      <c r="A26" s="21" t="n"/>
      <c r="B26" s="5" t="n"/>
      <c r="C26" s="5" t="n"/>
      <c r="D26" s="5" t="n"/>
      <c r="E26" s="5" t="n"/>
      <c r="F26" s="5" t="n"/>
      <c r="G26" s="5" t="n"/>
      <c r="H26" s="5" t="n"/>
      <c r="I26" s="22" t="n"/>
      <c r="J26" s="22" t="n"/>
      <c r="K26" s="23">
        <f>IF(COUNTA(A26:J26)=0,"",N(I26)+N(J26))</f>
        <v/>
      </c>
      <c r="L26" s="5" t="n"/>
      <c r="M26" s="5" t="n"/>
      <c r="N26" s="5" t="n"/>
      <c r="O26" s="8">
        <f>IF(A26="","",IF(OR(D26="",E26=""),"REVIEW",IF(L26="Missing","MISSING RECEIPT",IF(K26&gt;'Setup &amp; Categories'!$B$6,"HIGH EXPENSE",""))))</f>
        <v/>
      </c>
    </row>
    <row r="27">
      <c r="A27" s="21" t="n"/>
      <c r="B27" s="5" t="n"/>
      <c r="C27" s="5" t="n"/>
      <c r="D27" s="5" t="n"/>
      <c r="E27" s="5" t="n"/>
      <c r="F27" s="5" t="n"/>
      <c r="G27" s="5" t="n"/>
      <c r="H27" s="5" t="n"/>
      <c r="I27" s="22" t="n"/>
      <c r="J27" s="22" t="n"/>
      <c r="K27" s="23">
        <f>IF(COUNTA(A27:J27)=0,"",N(I27)+N(J27))</f>
        <v/>
      </c>
      <c r="L27" s="5" t="n"/>
      <c r="M27" s="5" t="n"/>
      <c r="N27" s="5" t="n"/>
      <c r="O27" s="8">
        <f>IF(A27="","",IF(OR(D27="",E27=""),"REVIEW",IF(L27="Missing","MISSING RECEIPT",IF(K27&gt;'Setup &amp; Categories'!$B$6,"HIGH EXPENSE",""))))</f>
        <v/>
      </c>
    </row>
    <row r="28">
      <c r="A28" s="21" t="n"/>
      <c r="B28" s="5" t="n"/>
      <c r="C28" s="5" t="n"/>
      <c r="D28" s="5" t="n"/>
      <c r="E28" s="5" t="n"/>
      <c r="F28" s="5" t="n"/>
      <c r="G28" s="5" t="n"/>
      <c r="H28" s="5" t="n"/>
      <c r="I28" s="22" t="n"/>
      <c r="J28" s="22" t="n"/>
      <c r="K28" s="23">
        <f>IF(COUNTA(A28:J28)=0,"",N(I28)+N(J28))</f>
        <v/>
      </c>
      <c r="L28" s="5" t="n"/>
      <c r="M28" s="5" t="n"/>
      <c r="N28" s="5" t="n"/>
      <c r="O28" s="8">
        <f>IF(A28="","",IF(OR(D28="",E28=""),"REVIEW",IF(L28="Missing","MISSING RECEIPT",IF(K28&gt;'Setup &amp; Categories'!$B$6,"HIGH EXPENSE",""))))</f>
        <v/>
      </c>
    </row>
    <row r="29">
      <c r="A29" s="21" t="n"/>
      <c r="B29" s="5" t="n"/>
      <c r="C29" s="5" t="n"/>
      <c r="D29" s="5" t="n"/>
      <c r="E29" s="5" t="n"/>
      <c r="F29" s="5" t="n"/>
      <c r="G29" s="5" t="n"/>
      <c r="H29" s="5" t="n"/>
      <c r="I29" s="22" t="n"/>
      <c r="J29" s="22" t="n"/>
      <c r="K29" s="23">
        <f>IF(COUNTA(A29:J29)=0,"",N(I29)+N(J29))</f>
        <v/>
      </c>
      <c r="L29" s="5" t="n"/>
      <c r="M29" s="5" t="n"/>
      <c r="N29" s="5" t="n"/>
      <c r="O29" s="8">
        <f>IF(A29="","",IF(OR(D29="",E29=""),"REVIEW",IF(L29="Missing","MISSING RECEIPT",IF(K29&gt;'Setup &amp; Categories'!$B$6,"HIGH EXPENSE",""))))</f>
        <v/>
      </c>
    </row>
    <row r="30">
      <c r="A30" s="21" t="n"/>
      <c r="B30" s="5" t="n"/>
      <c r="C30" s="5" t="n"/>
      <c r="D30" s="5" t="n"/>
      <c r="E30" s="5" t="n"/>
      <c r="F30" s="5" t="n"/>
      <c r="G30" s="5" t="n"/>
      <c r="H30" s="5" t="n"/>
      <c r="I30" s="22" t="n"/>
      <c r="J30" s="22" t="n"/>
      <c r="K30" s="23">
        <f>IF(COUNTA(A30:J30)=0,"",N(I30)+N(J30))</f>
        <v/>
      </c>
      <c r="L30" s="5" t="n"/>
      <c r="M30" s="5" t="n"/>
      <c r="N30" s="5" t="n"/>
      <c r="O30" s="8">
        <f>IF(A30="","",IF(OR(D30="",E30=""),"REVIEW",IF(L30="Missing","MISSING RECEIPT",IF(K30&gt;'Setup &amp; Categories'!$B$6,"HIGH EXPENSE",""))))</f>
        <v/>
      </c>
    </row>
    <row r="31">
      <c r="A31" s="21" t="n"/>
      <c r="B31" s="5" t="n"/>
      <c r="C31" s="5" t="n"/>
      <c r="D31" s="5" t="n"/>
      <c r="E31" s="5" t="n"/>
      <c r="F31" s="5" t="n"/>
      <c r="G31" s="5" t="n"/>
      <c r="H31" s="5" t="n"/>
      <c r="I31" s="22" t="n"/>
      <c r="J31" s="22" t="n"/>
      <c r="K31" s="23">
        <f>IF(COUNTA(A31:J31)=0,"",N(I31)+N(J31))</f>
        <v/>
      </c>
      <c r="L31" s="5" t="n"/>
      <c r="M31" s="5" t="n"/>
      <c r="N31" s="5" t="n"/>
      <c r="O31" s="8">
        <f>IF(A31="","",IF(OR(D31="",E31=""),"REVIEW",IF(L31="Missing","MISSING RECEIPT",IF(K31&gt;'Setup &amp; Categories'!$B$6,"HIGH EXPENSE",""))))</f>
        <v/>
      </c>
    </row>
    <row r="32">
      <c r="A32" s="21" t="n"/>
      <c r="B32" s="5" t="n"/>
      <c r="C32" s="5" t="n"/>
      <c r="D32" s="5" t="n"/>
      <c r="E32" s="5" t="n"/>
      <c r="F32" s="5" t="n"/>
      <c r="G32" s="5" t="n"/>
      <c r="H32" s="5" t="n"/>
      <c r="I32" s="22" t="n"/>
      <c r="J32" s="22" t="n"/>
      <c r="K32" s="23">
        <f>IF(COUNTA(A32:J32)=0,"",N(I32)+N(J32))</f>
        <v/>
      </c>
      <c r="L32" s="5" t="n"/>
      <c r="M32" s="5" t="n"/>
      <c r="N32" s="5" t="n"/>
      <c r="O32" s="8">
        <f>IF(A32="","",IF(OR(D32="",E32=""),"REVIEW",IF(L32="Missing","MISSING RECEIPT",IF(K32&gt;'Setup &amp; Categories'!$B$6,"HIGH EXPENSE",""))))</f>
        <v/>
      </c>
    </row>
    <row r="33">
      <c r="A33" s="21" t="n"/>
      <c r="B33" s="5" t="n"/>
      <c r="C33" s="5" t="n"/>
      <c r="D33" s="5" t="n"/>
      <c r="E33" s="5" t="n"/>
      <c r="F33" s="5" t="n"/>
      <c r="G33" s="5" t="n"/>
      <c r="H33" s="5" t="n"/>
      <c r="I33" s="22" t="n"/>
      <c r="J33" s="22" t="n"/>
      <c r="K33" s="23">
        <f>IF(COUNTA(A33:J33)=0,"",N(I33)+N(J33))</f>
        <v/>
      </c>
      <c r="L33" s="5" t="n"/>
      <c r="M33" s="5" t="n"/>
      <c r="N33" s="5" t="n"/>
      <c r="O33" s="8">
        <f>IF(A33="","",IF(OR(D33="",E33=""),"REVIEW",IF(L33="Missing","MISSING RECEIPT",IF(K33&gt;'Setup &amp; Categories'!$B$6,"HIGH EXPENSE",""))))</f>
        <v/>
      </c>
    </row>
    <row r="34">
      <c r="A34" s="21" t="n"/>
      <c r="B34" s="5" t="n"/>
      <c r="C34" s="5" t="n"/>
      <c r="D34" s="5" t="n"/>
      <c r="E34" s="5" t="n"/>
      <c r="F34" s="5" t="n"/>
      <c r="G34" s="5" t="n"/>
      <c r="H34" s="5" t="n"/>
      <c r="I34" s="22" t="n"/>
      <c r="J34" s="22" t="n"/>
      <c r="K34" s="23">
        <f>IF(COUNTA(A34:J34)=0,"",N(I34)+N(J34))</f>
        <v/>
      </c>
      <c r="L34" s="5" t="n"/>
      <c r="M34" s="5" t="n"/>
      <c r="N34" s="5" t="n"/>
      <c r="O34" s="8">
        <f>IF(A34="","",IF(OR(D34="",E34=""),"REVIEW",IF(L34="Missing","MISSING RECEIPT",IF(K34&gt;'Setup &amp; Categories'!$B$6,"HIGH EXPENSE",""))))</f>
        <v/>
      </c>
    </row>
    <row r="35">
      <c r="A35" s="21" t="n"/>
      <c r="B35" s="5" t="n"/>
      <c r="C35" s="5" t="n"/>
      <c r="D35" s="5" t="n"/>
      <c r="E35" s="5" t="n"/>
      <c r="F35" s="5" t="n"/>
      <c r="G35" s="5" t="n"/>
      <c r="H35" s="5" t="n"/>
      <c r="I35" s="22" t="n"/>
      <c r="J35" s="22" t="n"/>
      <c r="K35" s="23">
        <f>IF(COUNTA(A35:J35)=0,"",N(I35)+N(J35))</f>
        <v/>
      </c>
      <c r="L35" s="5" t="n"/>
      <c r="M35" s="5" t="n"/>
      <c r="N35" s="5" t="n"/>
      <c r="O35" s="8">
        <f>IF(A35="","",IF(OR(D35="",E35=""),"REVIEW",IF(L35="Missing","MISSING RECEIPT",IF(K35&gt;'Setup &amp; Categories'!$B$6,"HIGH EXPENSE",""))))</f>
        <v/>
      </c>
    </row>
    <row r="36">
      <c r="A36" s="21" t="n"/>
      <c r="B36" s="5" t="n"/>
      <c r="C36" s="5" t="n"/>
      <c r="D36" s="5" t="n"/>
      <c r="E36" s="5" t="n"/>
      <c r="F36" s="5" t="n"/>
      <c r="G36" s="5" t="n"/>
      <c r="H36" s="5" t="n"/>
      <c r="I36" s="22" t="n"/>
      <c r="J36" s="22" t="n"/>
      <c r="K36" s="23">
        <f>IF(COUNTA(A36:J36)=0,"",N(I36)+N(J36))</f>
        <v/>
      </c>
      <c r="L36" s="5" t="n"/>
      <c r="M36" s="5" t="n"/>
      <c r="N36" s="5" t="n"/>
      <c r="O36" s="8">
        <f>IF(A36="","",IF(OR(D36="",E36=""),"REVIEW",IF(L36="Missing","MISSING RECEIPT",IF(K36&gt;'Setup &amp; Categories'!$B$6,"HIGH EXPENSE",""))))</f>
        <v/>
      </c>
    </row>
    <row r="37">
      <c r="A37" s="21" t="n"/>
      <c r="B37" s="5" t="n"/>
      <c r="C37" s="5" t="n"/>
      <c r="D37" s="5" t="n"/>
      <c r="E37" s="5" t="n"/>
      <c r="F37" s="5" t="n"/>
      <c r="G37" s="5" t="n"/>
      <c r="H37" s="5" t="n"/>
      <c r="I37" s="22" t="n"/>
      <c r="J37" s="22" t="n"/>
      <c r="K37" s="23">
        <f>IF(COUNTA(A37:J37)=0,"",N(I37)+N(J37))</f>
        <v/>
      </c>
      <c r="L37" s="5" t="n"/>
      <c r="M37" s="5" t="n"/>
      <c r="N37" s="5" t="n"/>
      <c r="O37" s="8">
        <f>IF(A37="","",IF(OR(D37="",E37=""),"REVIEW",IF(L37="Missing","MISSING RECEIPT",IF(K37&gt;'Setup &amp; Categories'!$B$6,"HIGH EXPENSE",""))))</f>
        <v/>
      </c>
    </row>
    <row r="38">
      <c r="A38" s="21" t="n"/>
      <c r="B38" s="5" t="n"/>
      <c r="C38" s="5" t="n"/>
      <c r="D38" s="5" t="n"/>
      <c r="E38" s="5" t="n"/>
      <c r="F38" s="5" t="n"/>
      <c r="G38" s="5" t="n"/>
      <c r="H38" s="5" t="n"/>
      <c r="I38" s="22" t="n"/>
      <c r="J38" s="22" t="n"/>
      <c r="K38" s="23">
        <f>IF(COUNTA(A38:J38)=0,"",N(I38)+N(J38))</f>
        <v/>
      </c>
      <c r="L38" s="5" t="n"/>
      <c r="M38" s="5" t="n"/>
      <c r="N38" s="5" t="n"/>
      <c r="O38" s="8">
        <f>IF(A38="","",IF(OR(D38="",E38=""),"REVIEW",IF(L38="Missing","MISSING RECEIPT",IF(K38&gt;'Setup &amp; Categories'!$B$6,"HIGH EXPENSE",""))))</f>
        <v/>
      </c>
    </row>
    <row r="39">
      <c r="A39" s="21" t="n"/>
      <c r="B39" s="5" t="n"/>
      <c r="C39" s="5" t="n"/>
      <c r="D39" s="5" t="n"/>
      <c r="E39" s="5" t="n"/>
      <c r="F39" s="5" t="n"/>
      <c r="G39" s="5" t="n"/>
      <c r="H39" s="5" t="n"/>
      <c r="I39" s="22" t="n"/>
      <c r="J39" s="22" t="n"/>
      <c r="K39" s="23">
        <f>IF(COUNTA(A39:J39)=0,"",N(I39)+N(J39))</f>
        <v/>
      </c>
      <c r="L39" s="5" t="n"/>
      <c r="M39" s="5" t="n"/>
      <c r="N39" s="5" t="n"/>
      <c r="O39" s="8">
        <f>IF(A39="","",IF(OR(D39="",E39=""),"REVIEW",IF(L39="Missing","MISSING RECEIPT",IF(K39&gt;'Setup &amp; Categories'!$B$6,"HIGH EXPENSE",""))))</f>
        <v/>
      </c>
    </row>
    <row r="40">
      <c r="A40" s="21" t="n"/>
      <c r="B40" s="5" t="n"/>
      <c r="C40" s="5" t="n"/>
      <c r="D40" s="5" t="n"/>
      <c r="E40" s="5" t="n"/>
      <c r="F40" s="5" t="n"/>
      <c r="G40" s="5" t="n"/>
      <c r="H40" s="5" t="n"/>
      <c r="I40" s="22" t="n"/>
      <c r="J40" s="22" t="n"/>
      <c r="K40" s="23">
        <f>IF(COUNTA(A40:J40)=0,"",N(I40)+N(J40))</f>
        <v/>
      </c>
      <c r="L40" s="5" t="n"/>
      <c r="M40" s="5" t="n"/>
      <c r="N40" s="5" t="n"/>
      <c r="O40" s="8">
        <f>IF(A40="","",IF(OR(D40="",E40=""),"REVIEW",IF(L40="Missing","MISSING RECEIPT",IF(K40&gt;'Setup &amp; Categories'!$B$6,"HIGH EXPENSE",""))))</f>
        <v/>
      </c>
    </row>
    <row r="41">
      <c r="A41" s="21" t="n"/>
      <c r="B41" s="5" t="n"/>
      <c r="C41" s="5" t="n"/>
      <c r="D41" s="5" t="n"/>
      <c r="E41" s="5" t="n"/>
      <c r="F41" s="5" t="n"/>
      <c r="G41" s="5" t="n"/>
      <c r="H41" s="5" t="n"/>
      <c r="I41" s="22" t="n"/>
      <c r="J41" s="22" t="n"/>
      <c r="K41" s="23">
        <f>IF(COUNTA(A41:J41)=0,"",N(I41)+N(J41))</f>
        <v/>
      </c>
      <c r="L41" s="5" t="n"/>
      <c r="M41" s="5" t="n"/>
      <c r="N41" s="5" t="n"/>
      <c r="O41" s="8">
        <f>IF(A41="","",IF(OR(D41="",E41=""),"REVIEW",IF(L41="Missing","MISSING RECEIPT",IF(K41&gt;'Setup &amp; Categories'!$B$6,"HIGH EXPENSE",""))))</f>
        <v/>
      </c>
    </row>
    <row r="42">
      <c r="A42" s="21" t="n"/>
      <c r="B42" s="5" t="n"/>
      <c r="C42" s="5" t="n"/>
      <c r="D42" s="5" t="n"/>
      <c r="E42" s="5" t="n"/>
      <c r="F42" s="5" t="n"/>
      <c r="G42" s="5" t="n"/>
      <c r="H42" s="5" t="n"/>
      <c r="I42" s="22" t="n"/>
      <c r="J42" s="22" t="n"/>
      <c r="K42" s="23">
        <f>IF(COUNTA(A42:J42)=0,"",N(I42)+N(J42))</f>
        <v/>
      </c>
      <c r="L42" s="5" t="n"/>
      <c r="M42" s="5" t="n"/>
      <c r="N42" s="5" t="n"/>
      <c r="O42" s="8">
        <f>IF(A42="","",IF(OR(D42="",E42=""),"REVIEW",IF(L42="Missing","MISSING RECEIPT",IF(K42&gt;'Setup &amp; Categories'!$B$6,"HIGH EXPENSE",""))))</f>
        <v/>
      </c>
    </row>
    <row r="43">
      <c r="A43" s="21" t="n"/>
      <c r="B43" s="5" t="n"/>
      <c r="C43" s="5" t="n"/>
      <c r="D43" s="5" t="n"/>
      <c r="E43" s="5" t="n"/>
      <c r="F43" s="5" t="n"/>
      <c r="G43" s="5" t="n"/>
      <c r="H43" s="5" t="n"/>
      <c r="I43" s="22" t="n"/>
      <c r="J43" s="22" t="n"/>
      <c r="K43" s="23">
        <f>IF(COUNTA(A43:J43)=0,"",N(I43)+N(J43))</f>
        <v/>
      </c>
      <c r="L43" s="5" t="n"/>
      <c r="M43" s="5" t="n"/>
      <c r="N43" s="5" t="n"/>
      <c r="O43" s="8">
        <f>IF(A43="","",IF(OR(D43="",E43=""),"REVIEW",IF(L43="Missing","MISSING RECEIPT",IF(K43&gt;'Setup &amp; Categories'!$B$6,"HIGH EXPENSE",""))))</f>
        <v/>
      </c>
    </row>
    <row r="44">
      <c r="A44" s="21" t="n"/>
      <c r="B44" s="5" t="n"/>
      <c r="C44" s="5" t="n"/>
      <c r="D44" s="5" t="n"/>
      <c r="E44" s="5" t="n"/>
      <c r="F44" s="5" t="n"/>
      <c r="G44" s="5" t="n"/>
      <c r="H44" s="5" t="n"/>
      <c r="I44" s="22" t="n"/>
      <c r="J44" s="22" t="n"/>
      <c r="K44" s="23">
        <f>IF(COUNTA(A44:J44)=0,"",N(I44)+N(J44))</f>
        <v/>
      </c>
      <c r="L44" s="5" t="n"/>
      <c r="M44" s="5" t="n"/>
      <c r="N44" s="5" t="n"/>
      <c r="O44" s="8">
        <f>IF(A44="","",IF(OR(D44="",E44=""),"REVIEW",IF(L44="Missing","MISSING RECEIPT",IF(K44&gt;'Setup &amp; Categories'!$B$6,"HIGH EXPENSE",""))))</f>
        <v/>
      </c>
    </row>
    <row r="45">
      <c r="A45" s="21" t="n"/>
      <c r="B45" s="5" t="n"/>
      <c r="C45" s="5" t="n"/>
      <c r="D45" s="5" t="n"/>
      <c r="E45" s="5" t="n"/>
      <c r="F45" s="5" t="n"/>
      <c r="G45" s="5" t="n"/>
      <c r="H45" s="5" t="n"/>
      <c r="I45" s="22" t="n"/>
      <c r="J45" s="22" t="n"/>
      <c r="K45" s="23">
        <f>IF(COUNTA(A45:J45)=0,"",N(I45)+N(J45))</f>
        <v/>
      </c>
      <c r="L45" s="5" t="n"/>
      <c r="M45" s="5" t="n"/>
      <c r="N45" s="5" t="n"/>
      <c r="O45" s="8">
        <f>IF(A45="","",IF(OR(D45="",E45=""),"REVIEW",IF(L45="Missing","MISSING RECEIPT",IF(K45&gt;'Setup &amp; Categories'!$B$6,"HIGH EXPENSE",""))))</f>
        <v/>
      </c>
    </row>
    <row r="46">
      <c r="A46" s="21" t="n"/>
      <c r="B46" s="5" t="n"/>
      <c r="C46" s="5" t="n"/>
      <c r="D46" s="5" t="n"/>
      <c r="E46" s="5" t="n"/>
      <c r="F46" s="5" t="n"/>
      <c r="G46" s="5" t="n"/>
      <c r="H46" s="5" t="n"/>
      <c r="I46" s="22" t="n"/>
      <c r="J46" s="22" t="n"/>
      <c r="K46" s="23">
        <f>IF(COUNTA(A46:J46)=0,"",N(I46)+N(J46))</f>
        <v/>
      </c>
      <c r="L46" s="5" t="n"/>
      <c r="M46" s="5" t="n"/>
      <c r="N46" s="5" t="n"/>
      <c r="O46" s="8">
        <f>IF(A46="","",IF(OR(D46="",E46=""),"REVIEW",IF(L46="Missing","MISSING RECEIPT",IF(K46&gt;'Setup &amp; Categories'!$B$6,"HIGH EXPENSE",""))))</f>
        <v/>
      </c>
    </row>
    <row r="47">
      <c r="A47" s="21" t="n"/>
      <c r="B47" s="5" t="n"/>
      <c r="C47" s="5" t="n"/>
      <c r="D47" s="5" t="n"/>
      <c r="E47" s="5" t="n"/>
      <c r="F47" s="5" t="n"/>
      <c r="G47" s="5" t="n"/>
      <c r="H47" s="5" t="n"/>
      <c r="I47" s="22" t="n"/>
      <c r="J47" s="22" t="n"/>
      <c r="K47" s="23">
        <f>IF(COUNTA(A47:J47)=0,"",N(I47)+N(J47))</f>
        <v/>
      </c>
      <c r="L47" s="5" t="n"/>
      <c r="M47" s="5" t="n"/>
      <c r="N47" s="5" t="n"/>
      <c r="O47" s="8">
        <f>IF(A47="","",IF(OR(D47="",E47=""),"REVIEW",IF(L47="Missing","MISSING RECEIPT",IF(K47&gt;'Setup &amp; Categories'!$B$6,"HIGH EXPENSE",""))))</f>
        <v/>
      </c>
    </row>
    <row r="48">
      <c r="A48" s="21" t="n"/>
      <c r="B48" s="5" t="n"/>
      <c r="C48" s="5" t="n"/>
      <c r="D48" s="5" t="n"/>
      <c r="E48" s="5" t="n"/>
      <c r="F48" s="5" t="n"/>
      <c r="G48" s="5" t="n"/>
      <c r="H48" s="5" t="n"/>
      <c r="I48" s="22" t="n"/>
      <c r="J48" s="22" t="n"/>
      <c r="K48" s="23">
        <f>IF(COUNTA(A48:J48)=0,"",N(I48)+N(J48))</f>
        <v/>
      </c>
      <c r="L48" s="5" t="n"/>
      <c r="M48" s="5" t="n"/>
      <c r="N48" s="5" t="n"/>
      <c r="O48" s="8">
        <f>IF(A48="","",IF(OR(D48="",E48=""),"REVIEW",IF(L48="Missing","MISSING RECEIPT",IF(K48&gt;'Setup &amp; Categories'!$B$6,"HIGH EXPENSE",""))))</f>
        <v/>
      </c>
    </row>
    <row r="49">
      <c r="A49" s="21" t="n"/>
      <c r="B49" s="5" t="n"/>
      <c r="C49" s="5" t="n"/>
      <c r="D49" s="5" t="n"/>
      <c r="E49" s="5" t="n"/>
      <c r="F49" s="5" t="n"/>
      <c r="G49" s="5" t="n"/>
      <c r="H49" s="5" t="n"/>
      <c r="I49" s="22" t="n"/>
      <c r="J49" s="22" t="n"/>
      <c r="K49" s="23">
        <f>IF(COUNTA(A49:J49)=0,"",N(I49)+N(J49))</f>
        <v/>
      </c>
      <c r="L49" s="5" t="n"/>
      <c r="M49" s="5" t="n"/>
      <c r="N49" s="5" t="n"/>
      <c r="O49" s="8">
        <f>IF(A49="","",IF(OR(D49="",E49=""),"REVIEW",IF(L49="Missing","MISSING RECEIPT",IF(K49&gt;'Setup &amp; Categories'!$B$6,"HIGH EXPENSE",""))))</f>
        <v/>
      </c>
    </row>
    <row r="50">
      <c r="A50" s="21" t="n"/>
      <c r="B50" s="5" t="n"/>
      <c r="C50" s="5" t="n"/>
      <c r="D50" s="5" t="n"/>
      <c r="E50" s="5" t="n"/>
      <c r="F50" s="5" t="n"/>
      <c r="G50" s="5" t="n"/>
      <c r="H50" s="5" t="n"/>
      <c r="I50" s="22" t="n"/>
      <c r="J50" s="22" t="n"/>
      <c r="K50" s="23">
        <f>IF(COUNTA(A50:J50)=0,"",N(I50)+N(J50))</f>
        <v/>
      </c>
      <c r="L50" s="5" t="n"/>
      <c r="M50" s="5" t="n"/>
      <c r="N50" s="5" t="n"/>
      <c r="O50" s="8">
        <f>IF(A50="","",IF(OR(D50="",E50=""),"REVIEW",IF(L50="Missing","MISSING RECEIPT",IF(K50&gt;'Setup &amp; Categories'!$B$6,"HIGH EXPENSE",""))))</f>
        <v/>
      </c>
    </row>
    <row r="51">
      <c r="A51" s="21" t="n"/>
      <c r="B51" s="5" t="n"/>
      <c r="C51" s="5" t="n"/>
      <c r="D51" s="5" t="n"/>
      <c r="E51" s="5" t="n"/>
      <c r="F51" s="5" t="n"/>
      <c r="G51" s="5" t="n"/>
      <c r="H51" s="5" t="n"/>
      <c r="I51" s="22" t="n"/>
      <c r="J51" s="22" t="n"/>
      <c r="K51" s="23">
        <f>IF(COUNTA(A51:J51)=0,"",N(I51)+N(J51))</f>
        <v/>
      </c>
      <c r="L51" s="5" t="n"/>
      <c r="M51" s="5" t="n"/>
      <c r="N51" s="5" t="n"/>
      <c r="O51" s="8">
        <f>IF(A51="","",IF(OR(D51="",E51=""),"REVIEW",IF(L51="Missing","MISSING RECEIPT",IF(K51&gt;'Setup &amp; Categories'!$B$6,"HIGH EXPENSE",""))))</f>
        <v/>
      </c>
    </row>
    <row r="52">
      <c r="A52" s="21" t="n"/>
      <c r="B52" s="5" t="n"/>
      <c r="C52" s="5" t="n"/>
      <c r="D52" s="5" t="n"/>
      <c r="E52" s="5" t="n"/>
      <c r="F52" s="5" t="n"/>
      <c r="G52" s="5" t="n"/>
      <c r="H52" s="5" t="n"/>
      <c r="I52" s="22" t="n"/>
      <c r="J52" s="22" t="n"/>
      <c r="K52" s="23">
        <f>IF(COUNTA(A52:J52)=0,"",N(I52)+N(J52))</f>
        <v/>
      </c>
      <c r="L52" s="5" t="n"/>
      <c r="M52" s="5" t="n"/>
      <c r="N52" s="5" t="n"/>
      <c r="O52" s="8">
        <f>IF(A52="","",IF(OR(D52="",E52=""),"REVIEW",IF(L52="Missing","MISSING RECEIPT",IF(K52&gt;'Setup &amp; Categories'!$B$6,"HIGH EXPENSE",""))))</f>
        <v/>
      </c>
    </row>
    <row r="53">
      <c r="A53" s="21" t="n"/>
      <c r="B53" s="5" t="n"/>
      <c r="C53" s="5" t="n"/>
      <c r="D53" s="5" t="n"/>
      <c r="E53" s="5" t="n"/>
      <c r="F53" s="5" t="n"/>
      <c r="G53" s="5" t="n"/>
      <c r="H53" s="5" t="n"/>
      <c r="I53" s="22" t="n"/>
      <c r="J53" s="22" t="n"/>
      <c r="K53" s="23">
        <f>IF(COUNTA(A53:J53)=0,"",N(I53)+N(J53))</f>
        <v/>
      </c>
      <c r="L53" s="5" t="n"/>
      <c r="M53" s="5" t="n"/>
      <c r="N53" s="5" t="n"/>
      <c r="O53" s="8">
        <f>IF(A53="","",IF(OR(D53="",E53=""),"REVIEW",IF(L53="Missing","MISSING RECEIPT",IF(K53&gt;'Setup &amp; Categories'!$B$6,"HIGH EXPENSE",""))))</f>
        <v/>
      </c>
    </row>
    <row r="54">
      <c r="A54" s="21" t="n"/>
      <c r="B54" s="5" t="n"/>
      <c r="C54" s="5" t="n"/>
      <c r="D54" s="5" t="n"/>
      <c r="E54" s="5" t="n"/>
      <c r="F54" s="5" t="n"/>
      <c r="G54" s="5" t="n"/>
      <c r="H54" s="5" t="n"/>
      <c r="I54" s="22" t="n"/>
      <c r="J54" s="22" t="n"/>
      <c r="K54" s="23">
        <f>IF(COUNTA(A54:J54)=0,"",N(I54)+N(J54))</f>
        <v/>
      </c>
      <c r="L54" s="5" t="n"/>
      <c r="M54" s="5" t="n"/>
      <c r="N54" s="5" t="n"/>
      <c r="O54" s="8">
        <f>IF(A54="","",IF(OR(D54="",E54=""),"REVIEW",IF(L54="Missing","MISSING RECEIPT",IF(K54&gt;'Setup &amp; Categories'!$B$6,"HIGH EXPENSE",""))))</f>
        <v/>
      </c>
    </row>
    <row r="55">
      <c r="A55" s="21" t="n"/>
      <c r="B55" s="5" t="n"/>
      <c r="C55" s="5" t="n"/>
      <c r="D55" s="5" t="n"/>
      <c r="E55" s="5" t="n"/>
      <c r="F55" s="5" t="n"/>
      <c r="G55" s="5" t="n"/>
      <c r="H55" s="5" t="n"/>
      <c r="I55" s="22" t="n"/>
      <c r="J55" s="22" t="n"/>
      <c r="K55" s="23">
        <f>IF(COUNTA(A55:J55)=0,"",N(I55)+N(J55))</f>
        <v/>
      </c>
      <c r="L55" s="5" t="n"/>
      <c r="M55" s="5" t="n"/>
      <c r="N55" s="5" t="n"/>
      <c r="O55" s="8">
        <f>IF(A55="","",IF(OR(D55="",E55=""),"REVIEW",IF(L55="Missing","MISSING RECEIPT",IF(K55&gt;'Setup &amp; Categories'!$B$6,"HIGH EXPENSE",""))))</f>
        <v/>
      </c>
    </row>
    <row r="56">
      <c r="A56" s="21" t="n"/>
      <c r="B56" s="5" t="n"/>
      <c r="C56" s="5" t="n"/>
      <c r="D56" s="5" t="n"/>
      <c r="E56" s="5" t="n"/>
      <c r="F56" s="5" t="n"/>
      <c r="G56" s="5" t="n"/>
      <c r="H56" s="5" t="n"/>
      <c r="I56" s="22" t="n"/>
      <c r="J56" s="22" t="n"/>
      <c r="K56" s="23">
        <f>IF(COUNTA(A56:J56)=0,"",N(I56)+N(J56))</f>
        <v/>
      </c>
      <c r="L56" s="5" t="n"/>
      <c r="M56" s="5" t="n"/>
      <c r="N56" s="5" t="n"/>
      <c r="O56" s="8">
        <f>IF(A56="","",IF(OR(D56="",E56=""),"REVIEW",IF(L56="Missing","MISSING RECEIPT",IF(K56&gt;'Setup &amp; Categories'!$B$6,"HIGH EXPENSE",""))))</f>
        <v/>
      </c>
    </row>
    <row r="57">
      <c r="A57" s="21" t="n"/>
      <c r="B57" s="5" t="n"/>
      <c r="C57" s="5" t="n"/>
      <c r="D57" s="5" t="n"/>
      <c r="E57" s="5" t="n"/>
      <c r="F57" s="5" t="n"/>
      <c r="G57" s="5" t="n"/>
      <c r="H57" s="5" t="n"/>
      <c r="I57" s="22" t="n"/>
      <c r="J57" s="22" t="n"/>
      <c r="K57" s="23">
        <f>IF(COUNTA(A57:J57)=0,"",N(I57)+N(J57))</f>
        <v/>
      </c>
      <c r="L57" s="5" t="n"/>
      <c r="M57" s="5" t="n"/>
      <c r="N57" s="5" t="n"/>
      <c r="O57" s="8">
        <f>IF(A57="","",IF(OR(D57="",E57=""),"REVIEW",IF(L57="Missing","MISSING RECEIPT",IF(K57&gt;'Setup &amp; Categories'!$B$6,"HIGH EXPENSE",""))))</f>
        <v/>
      </c>
    </row>
    <row r="58">
      <c r="A58" s="21" t="n"/>
      <c r="B58" s="5" t="n"/>
      <c r="C58" s="5" t="n"/>
      <c r="D58" s="5" t="n"/>
      <c r="E58" s="5" t="n"/>
      <c r="F58" s="5" t="n"/>
      <c r="G58" s="5" t="n"/>
      <c r="H58" s="5" t="n"/>
      <c r="I58" s="22" t="n"/>
      <c r="J58" s="22" t="n"/>
      <c r="K58" s="23">
        <f>IF(COUNTA(A58:J58)=0,"",N(I58)+N(J58))</f>
        <v/>
      </c>
      <c r="L58" s="5" t="n"/>
      <c r="M58" s="5" t="n"/>
      <c r="N58" s="5" t="n"/>
      <c r="O58" s="8">
        <f>IF(A58="","",IF(OR(D58="",E58=""),"REVIEW",IF(L58="Missing","MISSING RECEIPT",IF(K58&gt;'Setup &amp; Categories'!$B$6,"HIGH EXPENSE",""))))</f>
        <v/>
      </c>
    </row>
    <row r="59">
      <c r="A59" s="21" t="n"/>
      <c r="B59" s="5" t="n"/>
      <c r="C59" s="5" t="n"/>
      <c r="D59" s="5" t="n"/>
      <c r="E59" s="5" t="n"/>
      <c r="F59" s="5" t="n"/>
      <c r="G59" s="5" t="n"/>
      <c r="H59" s="5" t="n"/>
      <c r="I59" s="22" t="n"/>
      <c r="J59" s="22" t="n"/>
      <c r="K59" s="23">
        <f>IF(COUNTA(A59:J59)=0,"",N(I59)+N(J59))</f>
        <v/>
      </c>
      <c r="L59" s="5" t="n"/>
      <c r="M59" s="5" t="n"/>
      <c r="N59" s="5" t="n"/>
      <c r="O59" s="8">
        <f>IF(A59="","",IF(OR(D59="",E59=""),"REVIEW",IF(L59="Missing","MISSING RECEIPT",IF(K59&gt;'Setup &amp; Categories'!$B$6,"HIGH EXPENSE",""))))</f>
        <v/>
      </c>
    </row>
    <row r="60">
      <c r="A60" s="21" t="n"/>
      <c r="B60" s="5" t="n"/>
      <c r="C60" s="5" t="n"/>
      <c r="D60" s="5" t="n"/>
      <c r="E60" s="5" t="n"/>
      <c r="F60" s="5" t="n"/>
      <c r="G60" s="5" t="n"/>
      <c r="H60" s="5" t="n"/>
      <c r="I60" s="22" t="n"/>
      <c r="J60" s="22" t="n"/>
      <c r="K60" s="23">
        <f>IF(COUNTA(A60:J60)=0,"",N(I60)+N(J60))</f>
        <v/>
      </c>
      <c r="L60" s="5" t="n"/>
      <c r="M60" s="5" t="n"/>
      <c r="N60" s="5" t="n"/>
      <c r="O60" s="8">
        <f>IF(A60="","",IF(OR(D60="",E60=""),"REVIEW",IF(L60="Missing","MISSING RECEIPT",IF(K60&gt;'Setup &amp; Categories'!$B$6,"HIGH EXPENSE",""))))</f>
        <v/>
      </c>
    </row>
    <row r="61">
      <c r="A61" s="21" t="n"/>
      <c r="B61" s="5" t="n"/>
      <c r="C61" s="5" t="n"/>
      <c r="D61" s="5" t="n"/>
      <c r="E61" s="5" t="n"/>
      <c r="F61" s="5" t="n"/>
      <c r="G61" s="5" t="n"/>
      <c r="H61" s="5" t="n"/>
      <c r="I61" s="22" t="n"/>
      <c r="J61" s="22" t="n"/>
      <c r="K61" s="23">
        <f>IF(COUNTA(A61:J61)=0,"",N(I61)+N(J61))</f>
        <v/>
      </c>
      <c r="L61" s="5" t="n"/>
      <c r="M61" s="5" t="n"/>
      <c r="N61" s="5" t="n"/>
      <c r="O61" s="8">
        <f>IF(A61="","",IF(OR(D61="",E61=""),"REVIEW",IF(L61="Missing","MISSING RECEIPT",IF(K61&gt;'Setup &amp; Categories'!$B$6,"HIGH EXPENSE",""))))</f>
        <v/>
      </c>
    </row>
    <row r="62">
      <c r="A62" s="21" t="n"/>
      <c r="B62" s="5" t="n"/>
      <c r="C62" s="5" t="n"/>
      <c r="D62" s="5" t="n"/>
      <c r="E62" s="5" t="n"/>
      <c r="F62" s="5" t="n"/>
      <c r="G62" s="5" t="n"/>
      <c r="H62" s="5" t="n"/>
      <c r="I62" s="22" t="n"/>
      <c r="J62" s="22" t="n"/>
      <c r="K62" s="23">
        <f>IF(COUNTA(A62:J62)=0,"",N(I62)+N(J62))</f>
        <v/>
      </c>
      <c r="L62" s="5" t="n"/>
      <c r="M62" s="5" t="n"/>
      <c r="N62" s="5" t="n"/>
      <c r="O62" s="8">
        <f>IF(A62="","",IF(OR(D62="",E62=""),"REVIEW",IF(L62="Missing","MISSING RECEIPT",IF(K62&gt;'Setup &amp; Categories'!$B$6,"HIGH EXPENSE",""))))</f>
        <v/>
      </c>
    </row>
    <row r="63">
      <c r="A63" s="21" t="n"/>
      <c r="B63" s="5" t="n"/>
      <c r="C63" s="5" t="n"/>
      <c r="D63" s="5" t="n"/>
      <c r="E63" s="5" t="n"/>
      <c r="F63" s="5" t="n"/>
      <c r="G63" s="5" t="n"/>
      <c r="H63" s="5" t="n"/>
      <c r="I63" s="22" t="n"/>
      <c r="J63" s="22" t="n"/>
      <c r="K63" s="23">
        <f>IF(COUNTA(A63:J63)=0,"",N(I63)+N(J63))</f>
        <v/>
      </c>
      <c r="L63" s="5" t="n"/>
      <c r="M63" s="5" t="n"/>
      <c r="N63" s="5" t="n"/>
      <c r="O63" s="8">
        <f>IF(A63="","",IF(OR(D63="",E63=""),"REVIEW",IF(L63="Missing","MISSING RECEIPT",IF(K63&gt;'Setup &amp; Categories'!$B$6,"HIGH EXPENSE",""))))</f>
        <v/>
      </c>
    </row>
    <row r="64">
      <c r="A64" s="21" t="n"/>
      <c r="B64" s="5" t="n"/>
      <c r="C64" s="5" t="n"/>
      <c r="D64" s="5" t="n"/>
      <c r="E64" s="5" t="n"/>
      <c r="F64" s="5" t="n"/>
      <c r="G64" s="5" t="n"/>
      <c r="H64" s="5" t="n"/>
      <c r="I64" s="22" t="n"/>
      <c r="J64" s="22" t="n"/>
      <c r="K64" s="23">
        <f>IF(COUNTA(A64:J64)=0,"",N(I64)+N(J64))</f>
        <v/>
      </c>
      <c r="L64" s="5" t="n"/>
      <c r="M64" s="5" t="n"/>
      <c r="N64" s="5" t="n"/>
      <c r="O64" s="8">
        <f>IF(A64="","",IF(OR(D64="",E64=""),"REVIEW",IF(L64="Missing","MISSING RECEIPT",IF(K64&gt;'Setup &amp; Categories'!$B$6,"HIGH EXPENSE",""))))</f>
        <v/>
      </c>
    </row>
    <row r="65">
      <c r="A65" s="21" t="n"/>
      <c r="B65" s="5" t="n"/>
      <c r="C65" s="5" t="n"/>
      <c r="D65" s="5" t="n"/>
      <c r="E65" s="5" t="n"/>
      <c r="F65" s="5" t="n"/>
      <c r="G65" s="5" t="n"/>
      <c r="H65" s="5" t="n"/>
      <c r="I65" s="22" t="n"/>
      <c r="J65" s="22" t="n"/>
      <c r="K65" s="23">
        <f>IF(COUNTA(A65:J65)=0,"",N(I65)+N(J65))</f>
        <v/>
      </c>
      <c r="L65" s="5" t="n"/>
      <c r="M65" s="5" t="n"/>
      <c r="N65" s="5" t="n"/>
      <c r="O65" s="8">
        <f>IF(A65="","",IF(OR(D65="",E65=""),"REVIEW",IF(L65="Missing","MISSING RECEIPT",IF(K65&gt;'Setup &amp; Categories'!$B$6,"HIGH EXPENSE",""))))</f>
        <v/>
      </c>
    </row>
    <row r="66">
      <c r="A66" s="21" t="n"/>
      <c r="B66" s="5" t="n"/>
      <c r="C66" s="5" t="n"/>
      <c r="D66" s="5" t="n"/>
      <c r="E66" s="5" t="n"/>
      <c r="F66" s="5" t="n"/>
      <c r="G66" s="5" t="n"/>
      <c r="H66" s="5" t="n"/>
      <c r="I66" s="22" t="n"/>
      <c r="J66" s="22" t="n"/>
      <c r="K66" s="23">
        <f>IF(COUNTA(A66:J66)=0,"",N(I66)+N(J66))</f>
        <v/>
      </c>
      <c r="L66" s="5" t="n"/>
      <c r="M66" s="5" t="n"/>
      <c r="N66" s="5" t="n"/>
      <c r="O66" s="8">
        <f>IF(A66="","",IF(OR(D66="",E66=""),"REVIEW",IF(L66="Missing","MISSING RECEIPT",IF(K66&gt;'Setup &amp; Categories'!$B$6,"HIGH EXPENSE",""))))</f>
        <v/>
      </c>
    </row>
    <row r="67">
      <c r="A67" s="21" t="n"/>
      <c r="B67" s="5" t="n"/>
      <c r="C67" s="5" t="n"/>
      <c r="D67" s="5" t="n"/>
      <c r="E67" s="5" t="n"/>
      <c r="F67" s="5" t="n"/>
      <c r="G67" s="5" t="n"/>
      <c r="H67" s="5" t="n"/>
      <c r="I67" s="22" t="n"/>
      <c r="J67" s="22" t="n"/>
      <c r="K67" s="23">
        <f>IF(COUNTA(A67:J67)=0,"",N(I67)+N(J67))</f>
        <v/>
      </c>
      <c r="L67" s="5" t="n"/>
      <c r="M67" s="5" t="n"/>
      <c r="N67" s="5" t="n"/>
      <c r="O67" s="8">
        <f>IF(A67="","",IF(OR(D67="",E67=""),"REVIEW",IF(L67="Missing","MISSING RECEIPT",IF(K67&gt;'Setup &amp; Categories'!$B$6,"HIGH EXPENSE",""))))</f>
        <v/>
      </c>
    </row>
    <row r="68">
      <c r="A68" s="21" t="n"/>
      <c r="B68" s="5" t="n"/>
      <c r="C68" s="5" t="n"/>
      <c r="D68" s="5" t="n"/>
      <c r="E68" s="5" t="n"/>
      <c r="F68" s="5" t="n"/>
      <c r="G68" s="5" t="n"/>
      <c r="H68" s="5" t="n"/>
      <c r="I68" s="22" t="n"/>
      <c r="J68" s="22" t="n"/>
      <c r="K68" s="23">
        <f>IF(COUNTA(A68:J68)=0,"",N(I68)+N(J68))</f>
        <v/>
      </c>
      <c r="L68" s="5" t="n"/>
      <c r="M68" s="5" t="n"/>
      <c r="N68" s="5" t="n"/>
      <c r="O68" s="8">
        <f>IF(A68="","",IF(OR(D68="",E68=""),"REVIEW",IF(L68="Missing","MISSING RECEIPT",IF(K68&gt;'Setup &amp; Categories'!$B$6,"HIGH EXPENSE",""))))</f>
        <v/>
      </c>
    </row>
    <row r="69">
      <c r="A69" s="21" t="n"/>
      <c r="B69" s="5" t="n"/>
      <c r="C69" s="5" t="n"/>
      <c r="D69" s="5" t="n"/>
      <c r="E69" s="5" t="n"/>
      <c r="F69" s="5" t="n"/>
      <c r="G69" s="5" t="n"/>
      <c r="H69" s="5" t="n"/>
      <c r="I69" s="22" t="n"/>
      <c r="J69" s="22" t="n"/>
      <c r="K69" s="23">
        <f>IF(COUNTA(A69:J69)=0,"",N(I69)+N(J69))</f>
        <v/>
      </c>
      <c r="L69" s="5" t="n"/>
      <c r="M69" s="5" t="n"/>
      <c r="N69" s="5" t="n"/>
      <c r="O69" s="8">
        <f>IF(A69="","",IF(OR(D69="",E69=""),"REVIEW",IF(L69="Missing","MISSING RECEIPT",IF(K69&gt;'Setup &amp; Categories'!$B$6,"HIGH EXPENSE",""))))</f>
        <v/>
      </c>
    </row>
    <row r="70">
      <c r="A70" s="21" t="n"/>
      <c r="B70" s="5" t="n"/>
      <c r="C70" s="5" t="n"/>
      <c r="D70" s="5" t="n"/>
      <c r="E70" s="5" t="n"/>
      <c r="F70" s="5" t="n"/>
      <c r="G70" s="5" t="n"/>
      <c r="H70" s="5" t="n"/>
      <c r="I70" s="22" t="n"/>
      <c r="J70" s="22" t="n"/>
      <c r="K70" s="23">
        <f>IF(COUNTA(A70:J70)=0,"",N(I70)+N(J70))</f>
        <v/>
      </c>
      <c r="L70" s="5" t="n"/>
      <c r="M70" s="5" t="n"/>
      <c r="N70" s="5" t="n"/>
      <c r="O70" s="8">
        <f>IF(A70="","",IF(OR(D70="",E70=""),"REVIEW",IF(L70="Missing","MISSING RECEIPT",IF(K70&gt;'Setup &amp; Categories'!$B$6,"HIGH EXPENSE",""))))</f>
        <v/>
      </c>
    </row>
    <row r="71">
      <c r="A71" s="21" t="n"/>
      <c r="B71" s="5" t="n"/>
      <c r="C71" s="5" t="n"/>
      <c r="D71" s="5" t="n"/>
      <c r="E71" s="5" t="n"/>
      <c r="F71" s="5" t="n"/>
      <c r="G71" s="5" t="n"/>
      <c r="H71" s="5" t="n"/>
      <c r="I71" s="22" t="n"/>
      <c r="J71" s="22" t="n"/>
      <c r="K71" s="23">
        <f>IF(COUNTA(A71:J71)=0,"",N(I71)+N(J71))</f>
        <v/>
      </c>
      <c r="L71" s="5" t="n"/>
      <c r="M71" s="5" t="n"/>
      <c r="N71" s="5" t="n"/>
      <c r="O71" s="8">
        <f>IF(A71="","",IF(OR(D71="",E71=""),"REVIEW",IF(L71="Missing","MISSING RECEIPT",IF(K71&gt;'Setup &amp; Categories'!$B$6,"HIGH EXPENSE",""))))</f>
        <v/>
      </c>
    </row>
    <row r="72">
      <c r="A72" s="21" t="n"/>
      <c r="B72" s="5" t="n"/>
      <c r="C72" s="5" t="n"/>
      <c r="D72" s="5" t="n"/>
      <c r="E72" s="5" t="n"/>
      <c r="F72" s="5" t="n"/>
      <c r="G72" s="5" t="n"/>
      <c r="H72" s="5" t="n"/>
      <c r="I72" s="22" t="n"/>
      <c r="J72" s="22" t="n"/>
      <c r="K72" s="23">
        <f>IF(COUNTA(A72:J72)=0,"",N(I72)+N(J72))</f>
        <v/>
      </c>
      <c r="L72" s="5" t="n"/>
      <c r="M72" s="5" t="n"/>
      <c r="N72" s="5" t="n"/>
      <c r="O72" s="8">
        <f>IF(A72="","",IF(OR(D72="",E72=""),"REVIEW",IF(L72="Missing","MISSING RECEIPT",IF(K72&gt;'Setup &amp; Categories'!$B$6,"HIGH EXPENSE",""))))</f>
        <v/>
      </c>
    </row>
    <row r="73">
      <c r="A73" s="21" t="n"/>
      <c r="B73" s="5" t="n"/>
      <c r="C73" s="5" t="n"/>
      <c r="D73" s="5" t="n"/>
      <c r="E73" s="5" t="n"/>
      <c r="F73" s="5" t="n"/>
      <c r="G73" s="5" t="n"/>
      <c r="H73" s="5" t="n"/>
      <c r="I73" s="22" t="n"/>
      <c r="J73" s="22" t="n"/>
      <c r="K73" s="23">
        <f>IF(COUNTA(A73:J73)=0,"",N(I73)+N(J73))</f>
        <v/>
      </c>
      <c r="L73" s="5" t="n"/>
      <c r="M73" s="5" t="n"/>
      <c r="N73" s="5" t="n"/>
      <c r="O73" s="8">
        <f>IF(A73="","",IF(OR(D73="",E73=""),"REVIEW",IF(L73="Missing","MISSING RECEIPT",IF(K73&gt;'Setup &amp; Categories'!$B$6,"HIGH EXPENSE",""))))</f>
        <v/>
      </c>
    </row>
    <row r="74">
      <c r="A74" s="21" t="n"/>
      <c r="B74" s="5" t="n"/>
      <c r="C74" s="5" t="n"/>
      <c r="D74" s="5" t="n"/>
      <c r="E74" s="5" t="n"/>
      <c r="F74" s="5" t="n"/>
      <c r="G74" s="5" t="n"/>
      <c r="H74" s="5" t="n"/>
      <c r="I74" s="22" t="n"/>
      <c r="J74" s="22" t="n"/>
      <c r="K74" s="23">
        <f>IF(COUNTA(A74:J74)=0,"",N(I74)+N(J74))</f>
        <v/>
      </c>
      <c r="L74" s="5" t="n"/>
      <c r="M74" s="5" t="n"/>
      <c r="N74" s="5" t="n"/>
      <c r="O74" s="8">
        <f>IF(A74="","",IF(OR(D74="",E74=""),"REVIEW",IF(L74="Missing","MISSING RECEIPT",IF(K74&gt;'Setup &amp; Categories'!$B$6,"HIGH EXPENSE",""))))</f>
        <v/>
      </c>
    </row>
    <row r="75">
      <c r="A75" s="21" t="n"/>
      <c r="B75" s="5" t="n"/>
      <c r="C75" s="5" t="n"/>
      <c r="D75" s="5" t="n"/>
      <c r="E75" s="5" t="n"/>
      <c r="F75" s="5" t="n"/>
      <c r="G75" s="5" t="n"/>
      <c r="H75" s="5" t="n"/>
      <c r="I75" s="22" t="n"/>
      <c r="J75" s="22" t="n"/>
      <c r="K75" s="23">
        <f>IF(COUNTA(A75:J75)=0,"",N(I75)+N(J75))</f>
        <v/>
      </c>
      <c r="L75" s="5" t="n"/>
      <c r="M75" s="5" t="n"/>
      <c r="N75" s="5" t="n"/>
      <c r="O75" s="8">
        <f>IF(A75="","",IF(OR(D75="",E75=""),"REVIEW",IF(L75="Missing","MISSING RECEIPT",IF(K75&gt;'Setup &amp; Categories'!$B$6,"HIGH EXPENSE",""))))</f>
        <v/>
      </c>
    </row>
    <row r="76">
      <c r="A76" s="21" t="n"/>
      <c r="B76" s="5" t="n"/>
      <c r="C76" s="5" t="n"/>
      <c r="D76" s="5" t="n"/>
      <c r="E76" s="5" t="n"/>
      <c r="F76" s="5" t="n"/>
      <c r="G76" s="5" t="n"/>
      <c r="H76" s="5" t="n"/>
      <c r="I76" s="22" t="n"/>
      <c r="J76" s="22" t="n"/>
      <c r="K76" s="23">
        <f>IF(COUNTA(A76:J76)=0,"",N(I76)+N(J76))</f>
        <v/>
      </c>
      <c r="L76" s="5" t="n"/>
      <c r="M76" s="5" t="n"/>
      <c r="N76" s="5" t="n"/>
      <c r="O76" s="8">
        <f>IF(A76="","",IF(OR(D76="",E76=""),"REVIEW",IF(L76="Missing","MISSING RECEIPT",IF(K76&gt;'Setup &amp; Categories'!$B$6,"HIGH EXPENSE",""))))</f>
        <v/>
      </c>
    </row>
    <row r="77">
      <c r="A77" s="21" t="n"/>
      <c r="B77" s="5" t="n"/>
      <c r="C77" s="5" t="n"/>
      <c r="D77" s="5" t="n"/>
      <c r="E77" s="5" t="n"/>
      <c r="F77" s="5" t="n"/>
      <c r="G77" s="5" t="n"/>
      <c r="H77" s="5" t="n"/>
      <c r="I77" s="22" t="n"/>
      <c r="J77" s="22" t="n"/>
      <c r="K77" s="23">
        <f>IF(COUNTA(A77:J77)=0,"",N(I77)+N(J77))</f>
        <v/>
      </c>
      <c r="L77" s="5" t="n"/>
      <c r="M77" s="5" t="n"/>
      <c r="N77" s="5" t="n"/>
      <c r="O77" s="8">
        <f>IF(A77="","",IF(OR(D77="",E77=""),"REVIEW",IF(L77="Missing","MISSING RECEIPT",IF(K77&gt;'Setup &amp; Categories'!$B$6,"HIGH EXPENSE",""))))</f>
        <v/>
      </c>
    </row>
    <row r="78">
      <c r="A78" s="21" t="n"/>
      <c r="B78" s="5" t="n"/>
      <c r="C78" s="5" t="n"/>
      <c r="D78" s="5" t="n"/>
      <c r="E78" s="5" t="n"/>
      <c r="F78" s="5" t="n"/>
      <c r="G78" s="5" t="n"/>
      <c r="H78" s="5" t="n"/>
      <c r="I78" s="22" t="n"/>
      <c r="J78" s="22" t="n"/>
      <c r="K78" s="23">
        <f>IF(COUNTA(A78:J78)=0,"",N(I78)+N(J78))</f>
        <v/>
      </c>
      <c r="L78" s="5" t="n"/>
      <c r="M78" s="5" t="n"/>
      <c r="N78" s="5" t="n"/>
      <c r="O78" s="8">
        <f>IF(A78="","",IF(OR(D78="",E78=""),"REVIEW",IF(L78="Missing","MISSING RECEIPT",IF(K78&gt;'Setup &amp; Categories'!$B$6,"HIGH EXPENSE",""))))</f>
        <v/>
      </c>
    </row>
    <row r="79">
      <c r="A79" s="21" t="n"/>
      <c r="B79" s="5" t="n"/>
      <c r="C79" s="5" t="n"/>
      <c r="D79" s="5" t="n"/>
      <c r="E79" s="5" t="n"/>
      <c r="F79" s="5" t="n"/>
      <c r="G79" s="5" t="n"/>
      <c r="H79" s="5" t="n"/>
      <c r="I79" s="22" t="n"/>
      <c r="J79" s="22" t="n"/>
      <c r="K79" s="23">
        <f>IF(COUNTA(A79:J79)=0,"",N(I79)+N(J79))</f>
        <v/>
      </c>
      <c r="L79" s="5" t="n"/>
      <c r="M79" s="5" t="n"/>
      <c r="N79" s="5" t="n"/>
      <c r="O79" s="8">
        <f>IF(A79="","",IF(OR(D79="",E79=""),"REVIEW",IF(L79="Missing","MISSING RECEIPT",IF(K79&gt;'Setup &amp; Categories'!$B$6,"HIGH EXPENSE",""))))</f>
        <v/>
      </c>
    </row>
    <row r="80">
      <c r="A80" s="21" t="n"/>
      <c r="B80" s="5" t="n"/>
      <c r="C80" s="5" t="n"/>
      <c r="D80" s="5" t="n"/>
      <c r="E80" s="5" t="n"/>
      <c r="F80" s="5" t="n"/>
      <c r="G80" s="5" t="n"/>
      <c r="H80" s="5" t="n"/>
      <c r="I80" s="22" t="n"/>
      <c r="J80" s="22" t="n"/>
      <c r="K80" s="23">
        <f>IF(COUNTA(A80:J80)=0,"",N(I80)+N(J80))</f>
        <v/>
      </c>
      <c r="L80" s="5" t="n"/>
      <c r="M80" s="5" t="n"/>
      <c r="N80" s="5" t="n"/>
      <c r="O80" s="8">
        <f>IF(A80="","",IF(OR(D80="",E80=""),"REVIEW",IF(L80="Missing","MISSING RECEIPT",IF(K80&gt;'Setup &amp; Categories'!$B$6,"HIGH EXPENSE",""))))</f>
        <v/>
      </c>
    </row>
    <row r="81">
      <c r="A81" s="21" t="n"/>
      <c r="B81" s="5" t="n"/>
      <c r="C81" s="5" t="n"/>
      <c r="D81" s="5" t="n"/>
      <c r="E81" s="5" t="n"/>
      <c r="F81" s="5" t="n"/>
      <c r="G81" s="5" t="n"/>
      <c r="H81" s="5" t="n"/>
      <c r="I81" s="22" t="n"/>
      <c r="J81" s="22" t="n"/>
      <c r="K81" s="23">
        <f>IF(COUNTA(A81:J81)=0,"",N(I81)+N(J81))</f>
        <v/>
      </c>
      <c r="L81" s="5" t="n"/>
      <c r="M81" s="5" t="n"/>
      <c r="N81" s="5" t="n"/>
      <c r="O81" s="8">
        <f>IF(A81="","",IF(OR(D81="",E81=""),"REVIEW",IF(L81="Missing","MISSING RECEIPT",IF(K81&gt;'Setup &amp; Categories'!$B$6,"HIGH EXPENSE",""))))</f>
        <v/>
      </c>
    </row>
    <row r="82">
      <c r="A82" s="21" t="n"/>
      <c r="B82" s="5" t="n"/>
      <c r="C82" s="5" t="n"/>
      <c r="D82" s="5" t="n"/>
      <c r="E82" s="5" t="n"/>
      <c r="F82" s="5" t="n"/>
      <c r="G82" s="5" t="n"/>
      <c r="H82" s="5" t="n"/>
      <c r="I82" s="22" t="n"/>
      <c r="J82" s="22" t="n"/>
      <c r="K82" s="23">
        <f>IF(COUNTA(A82:J82)=0,"",N(I82)+N(J82))</f>
        <v/>
      </c>
      <c r="L82" s="5" t="n"/>
      <c r="M82" s="5" t="n"/>
      <c r="N82" s="5" t="n"/>
      <c r="O82" s="8">
        <f>IF(A82="","",IF(OR(D82="",E82=""),"REVIEW",IF(L82="Missing","MISSING RECEIPT",IF(K82&gt;'Setup &amp; Categories'!$B$6,"HIGH EXPENSE",""))))</f>
        <v/>
      </c>
    </row>
    <row r="83">
      <c r="A83" s="21" t="n"/>
      <c r="B83" s="5" t="n"/>
      <c r="C83" s="5" t="n"/>
      <c r="D83" s="5" t="n"/>
      <c r="E83" s="5" t="n"/>
      <c r="F83" s="5" t="n"/>
      <c r="G83" s="5" t="n"/>
      <c r="H83" s="5" t="n"/>
      <c r="I83" s="22" t="n"/>
      <c r="J83" s="22" t="n"/>
      <c r="K83" s="23">
        <f>IF(COUNTA(A83:J83)=0,"",N(I83)+N(J83))</f>
        <v/>
      </c>
      <c r="L83" s="5" t="n"/>
      <c r="M83" s="5" t="n"/>
      <c r="N83" s="5" t="n"/>
      <c r="O83" s="8">
        <f>IF(A83="","",IF(OR(D83="",E83=""),"REVIEW",IF(L83="Missing","MISSING RECEIPT",IF(K83&gt;'Setup &amp; Categories'!$B$6,"HIGH EXPENSE",""))))</f>
        <v/>
      </c>
    </row>
    <row r="84">
      <c r="A84" s="21" t="n"/>
      <c r="B84" s="5" t="n"/>
      <c r="C84" s="5" t="n"/>
      <c r="D84" s="5" t="n"/>
      <c r="E84" s="5" t="n"/>
      <c r="F84" s="5" t="n"/>
      <c r="G84" s="5" t="n"/>
      <c r="H84" s="5" t="n"/>
      <c r="I84" s="22" t="n"/>
      <c r="J84" s="22" t="n"/>
      <c r="K84" s="23">
        <f>IF(COUNTA(A84:J84)=0,"",N(I84)+N(J84))</f>
        <v/>
      </c>
      <c r="L84" s="5" t="n"/>
      <c r="M84" s="5" t="n"/>
      <c r="N84" s="5" t="n"/>
      <c r="O84" s="8">
        <f>IF(A84="","",IF(OR(D84="",E84=""),"REVIEW",IF(L84="Missing","MISSING RECEIPT",IF(K84&gt;'Setup &amp; Categories'!$B$6,"HIGH EXPENSE",""))))</f>
        <v/>
      </c>
    </row>
    <row r="85">
      <c r="A85" s="21" t="n"/>
      <c r="B85" s="5" t="n"/>
      <c r="C85" s="5" t="n"/>
      <c r="D85" s="5" t="n"/>
      <c r="E85" s="5" t="n"/>
      <c r="F85" s="5" t="n"/>
      <c r="G85" s="5" t="n"/>
      <c r="H85" s="5" t="n"/>
      <c r="I85" s="22" t="n"/>
      <c r="J85" s="22" t="n"/>
      <c r="K85" s="23">
        <f>IF(COUNTA(A85:J85)=0,"",N(I85)+N(J85))</f>
        <v/>
      </c>
      <c r="L85" s="5" t="n"/>
      <c r="M85" s="5" t="n"/>
      <c r="N85" s="5" t="n"/>
      <c r="O85" s="8">
        <f>IF(A85="","",IF(OR(D85="",E85=""),"REVIEW",IF(L85="Missing","MISSING RECEIPT",IF(K85&gt;'Setup &amp; Categories'!$B$6,"HIGH EXPENSE",""))))</f>
        <v/>
      </c>
    </row>
    <row r="86">
      <c r="A86" s="21" t="n"/>
      <c r="B86" s="5" t="n"/>
      <c r="C86" s="5" t="n"/>
      <c r="D86" s="5" t="n"/>
      <c r="E86" s="5" t="n"/>
      <c r="F86" s="5" t="n"/>
      <c r="G86" s="5" t="n"/>
      <c r="H86" s="5" t="n"/>
      <c r="I86" s="22" t="n"/>
      <c r="J86" s="22" t="n"/>
      <c r="K86" s="23">
        <f>IF(COUNTA(A86:J86)=0,"",N(I86)+N(J86))</f>
        <v/>
      </c>
      <c r="L86" s="5" t="n"/>
      <c r="M86" s="5" t="n"/>
      <c r="N86" s="5" t="n"/>
      <c r="O86" s="8">
        <f>IF(A86="","",IF(OR(D86="",E86=""),"REVIEW",IF(L86="Missing","MISSING RECEIPT",IF(K86&gt;'Setup &amp; Categories'!$B$6,"HIGH EXPENSE",""))))</f>
        <v/>
      </c>
    </row>
    <row r="87">
      <c r="A87" s="21" t="n"/>
      <c r="B87" s="5" t="n"/>
      <c r="C87" s="5" t="n"/>
      <c r="D87" s="5" t="n"/>
      <c r="E87" s="5" t="n"/>
      <c r="F87" s="5" t="n"/>
      <c r="G87" s="5" t="n"/>
      <c r="H87" s="5" t="n"/>
      <c r="I87" s="22" t="n"/>
      <c r="J87" s="22" t="n"/>
      <c r="K87" s="23">
        <f>IF(COUNTA(A87:J87)=0,"",N(I87)+N(J87))</f>
        <v/>
      </c>
      <c r="L87" s="5" t="n"/>
      <c r="M87" s="5" t="n"/>
      <c r="N87" s="5" t="n"/>
      <c r="O87" s="8">
        <f>IF(A87="","",IF(OR(D87="",E87=""),"REVIEW",IF(L87="Missing","MISSING RECEIPT",IF(K87&gt;'Setup &amp; Categories'!$B$6,"HIGH EXPENSE",""))))</f>
        <v/>
      </c>
    </row>
    <row r="88">
      <c r="A88" s="21" t="n"/>
      <c r="B88" s="5" t="n"/>
      <c r="C88" s="5" t="n"/>
      <c r="D88" s="5" t="n"/>
      <c r="E88" s="5" t="n"/>
      <c r="F88" s="5" t="n"/>
      <c r="G88" s="5" t="n"/>
      <c r="H88" s="5" t="n"/>
      <c r="I88" s="22" t="n"/>
      <c r="J88" s="22" t="n"/>
      <c r="K88" s="23">
        <f>IF(COUNTA(A88:J88)=0,"",N(I88)+N(J88))</f>
        <v/>
      </c>
      <c r="L88" s="5" t="n"/>
      <c r="M88" s="5" t="n"/>
      <c r="N88" s="5" t="n"/>
      <c r="O88" s="8">
        <f>IF(A88="","",IF(OR(D88="",E88=""),"REVIEW",IF(L88="Missing","MISSING RECEIPT",IF(K88&gt;'Setup &amp; Categories'!$B$6,"HIGH EXPENSE",""))))</f>
        <v/>
      </c>
    </row>
    <row r="89">
      <c r="A89" s="21" t="n"/>
      <c r="B89" s="5" t="n"/>
      <c r="C89" s="5" t="n"/>
      <c r="D89" s="5" t="n"/>
      <c r="E89" s="5" t="n"/>
      <c r="F89" s="5" t="n"/>
      <c r="G89" s="5" t="n"/>
      <c r="H89" s="5" t="n"/>
      <c r="I89" s="22" t="n"/>
      <c r="J89" s="22" t="n"/>
      <c r="K89" s="23">
        <f>IF(COUNTA(A89:J89)=0,"",N(I89)+N(J89))</f>
        <v/>
      </c>
      <c r="L89" s="5" t="n"/>
      <c r="M89" s="5" t="n"/>
      <c r="N89" s="5" t="n"/>
      <c r="O89" s="8">
        <f>IF(A89="","",IF(OR(D89="",E89=""),"REVIEW",IF(L89="Missing","MISSING RECEIPT",IF(K89&gt;'Setup &amp; Categories'!$B$6,"HIGH EXPENSE",""))))</f>
        <v/>
      </c>
    </row>
    <row r="90">
      <c r="A90" s="21" t="n"/>
      <c r="B90" s="5" t="n"/>
      <c r="C90" s="5" t="n"/>
      <c r="D90" s="5" t="n"/>
      <c r="E90" s="5" t="n"/>
      <c r="F90" s="5" t="n"/>
      <c r="G90" s="5" t="n"/>
      <c r="H90" s="5" t="n"/>
      <c r="I90" s="22" t="n"/>
      <c r="J90" s="22" t="n"/>
      <c r="K90" s="23">
        <f>IF(COUNTA(A90:J90)=0,"",N(I90)+N(J90))</f>
        <v/>
      </c>
      <c r="L90" s="5" t="n"/>
      <c r="M90" s="5" t="n"/>
      <c r="N90" s="5" t="n"/>
      <c r="O90" s="8">
        <f>IF(A90="","",IF(OR(D90="",E90=""),"REVIEW",IF(L90="Missing","MISSING RECEIPT",IF(K90&gt;'Setup &amp; Categories'!$B$6,"HIGH EXPENSE",""))))</f>
        <v/>
      </c>
    </row>
    <row r="91">
      <c r="A91" s="21" t="n"/>
      <c r="B91" s="5" t="n"/>
      <c r="C91" s="5" t="n"/>
      <c r="D91" s="5" t="n"/>
      <c r="E91" s="5" t="n"/>
      <c r="F91" s="5" t="n"/>
      <c r="G91" s="5" t="n"/>
      <c r="H91" s="5" t="n"/>
      <c r="I91" s="22" t="n"/>
      <c r="J91" s="22" t="n"/>
      <c r="K91" s="23">
        <f>IF(COUNTA(A91:J91)=0,"",N(I91)+N(J91))</f>
        <v/>
      </c>
      <c r="L91" s="5" t="n"/>
      <c r="M91" s="5" t="n"/>
      <c r="N91" s="5" t="n"/>
      <c r="O91" s="8">
        <f>IF(A91="","",IF(OR(D91="",E91=""),"REVIEW",IF(L91="Missing","MISSING RECEIPT",IF(K91&gt;'Setup &amp; Categories'!$B$6,"HIGH EXPENSE",""))))</f>
        <v/>
      </c>
    </row>
    <row r="92">
      <c r="A92" s="21" t="n"/>
      <c r="B92" s="5" t="n"/>
      <c r="C92" s="5" t="n"/>
      <c r="D92" s="5" t="n"/>
      <c r="E92" s="5" t="n"/>
      <c r="F92" s="5" t="n"/>
      <c r="G92" s="5" t="n"/>
      <c r="H92" s="5" t="n"/>
      <c r="I92" s="22" t="n"/>
      <c r="J92" s="22" t="n"/>
      <c r="K92" s="23">
        <f>IF(COUNTA(A92:J92)=0,"",N(I92)+N(J92))</f>
        <v/>
      </c>
      <c r="L92" s="5" t="n"/>
      <c r="M92" s="5" t="n"/>
      <c r="N92" s="5" t="n"/>
      <c r="O92" s="8">
        <f>IF(A92="","",IF(OR(D92="",E92=""),"REVIEW",IF(L92="Missing","MISSING RECEIPT",IF(K92&gt;'Setup &amp; Categories'!$B$6,"HIGH EXPENSE",""))))</f>
        <v/>
      </c>
    </row>
    <row r="93">
      <c r="A93" s="21" t="n"/>
      <c r="B93" s="5" t="n"/>
      <c r="C93" s="5" t="n"/>
      <c r="D93" s="5" t="n"/>
      <c r="E93" s="5" t="n"/>
      <c r="F93" s="5" t="n"/>
      <c r="G93" s="5" t="n"/>
      <c r="H93" s="5" t="n"/>
      <c r="I93" s="22" t="n"/>
      <c r="J93" s="22" t="n"/>
      <c r="K93" s="23">
        <f>IF(COUNTA(A93:J93)=0,"",N(I93)+N(J93))</f>
        <v/>
      </c>
      <c r="L93" s="5" t="n"/>
      <c r="M93" s="5" t="n"/>
      <c r="N93" s="5" t="n"/>
      <c r="O93" s="8">
        <f>IF(A93="","",IF(OR(D93="",E93=""),"REVIEW",IF(L93="Missing","MISSING RECEIPT",IF(K93&gt;'Setup &amp; Categories'!$B$6,"HIGH EXPENSE",""))))</f>
        <v/>
      </c>
    </row>
    <row r="94">
      <c r="A94" s="21" t="n"/>
      <c r="B94" s="5" t="n"/>
      <c r="C94" s="5" t="n"/>
      <c r="D94" s="5" t="n"/>
      <c r="E94" s="5" t="n"/>
      <c r="F94" s="5" t="n"/>
      <c r="G94" s="5" t="n"/>
      <c r="H94" s="5" t="n"/>
      <c r="I94" s="22" t="n"/>
      <c r="J94" s="22" t="n"/>
      <c r="K94" s="23">
        <f>IF(COUNTA(A94:J94)=0,"",N(I94)+N(J94))</f>
        <v/>
      </c>
      <c r="L94" s="5" t="n"/>
      <c r="M94" s="5" t="n"/>
      <c r="N94" s="5" t="n"/>
      <c r="O94" s="8">
        <f>IF(A94="","",IF(OR(D94="",E94=""),"REVIEW",IF(L94="Missing","MISSING RECEIPT",IF(K94&gt;'Setup &amp; Categories'!$B$6,"HIGH EXPENSE",""))))</f>
        <v/>
      </c>
    </row>
    <row r="95">
      <c r="A95" s="21" t="n"/>
      <c r="B95" s="5" t="n"/>
      <c r="C95" s="5" t="n"/>
      <c r="D95" s="5" t="n"/>
      <c r="E95" s="5" t="n"/>
      <c r="F95" s="5" t="n"/>
      <c r="G95" s="5" t="n"/>
      <c r="H95" s="5" t="n"/>
      <c r="I95" s="22" t="n"/>
      <c r="J95" s="22" t="n"/>
      <c r="K95" s="23">
        <f>IF(COUNTA(A95:J95)=0,"",N(I95)+N(J95))</f>
        <v/>
      </c>
      <c r="L95" s="5" t="n"/>
      <c r="M95" s="5" t="n"/>
      <c r="N95" s="5" t="n"/>
      <c r="O95" s="8">
        <f>IF(A95="","",IF(OR(D95="",E95=""),"REVIEW",IF(L95="Missing","MISSING RECEIPT",IF(K95&gt;'Setup &amp; Categories'!$B$6,"HIGH EXPENSE",""))))</f>
        <v/>
      </c>
    </row>
    <row r="96">
      <c r="A96" s="21" t="n"/>
      <c r="B96" s="5" t="n"/>
      <c r="C96" s="5" t="n"/>
      <c r="D96" s="5" t="n"/>
      <c r="E96" s="5" t="n"/>
      <c r="F96" s="5" t="n"/>
      <c r="G96" s="5" t="n"/>
      <c r="H96" s="5" t="n"/>
      <c r="I96" s="22" t="n"/>
      <c r="J96" s="22" t="n"/>
      <c r="K96" s="23">
        <f>IF(COUNTA(A96:J96)=0,"",N(I96)+N(J96))</f>
        <v/>
      </c>
      <c r="L96" s="5" t="n"/>
      <c r="M96" s="5" t="n"/>
      <c r="N96" s="5" t="n"/>
      <c r="O96" s="8">
        <f>IF(A96="","",IF(OR(D96="",E96=""),"REVIEW",IF(L96="Missing","MISSING RECEIPT",IF(K96&gt;'Setup &amp; Categories'!$B$6,"HIGH EXPENSE",""))))</f>
        <v/>
      </c>
    </row>
    <row r="97">
      <c r="A97" s="21" t="n"/>
      <c r="B97" s="5" t="n"/>
      <c r="C97" s="5" t="n"/>
      <c r="D97" s="5" t="n"/>
      <c r="E97" s="5" t="n"/>
      <c r="F97" s="5" t="n"/>
      <c r="G97" s="5" t="n"/>
      <c r="H97" s="5" t="n"/>
      <c r="I97" s="22" t="n"/>
      <c r="J97" s="22" t="n"/>
      <c r="K97" s="23">
        <f>IF(COUNTA(A97:J97)=0,"",N(I97)+N(J97))</f>
        <v/>
      </c>
      <c r="L97" s="5" t="n"/>
      <c r="M97" s="5" t="n"/>
      <c r="N97" s="5" t="n"/>
      <c r="O97" s="8">
        <f>IF(A97="","",IF(OR(D97="",E97=""),"REVIEW",IF(L97="Missing","MISSING RECEIPT",IF(K97&gt;'Setup &amp; Categories'!$B$6,"HIGH EXPENSE",""))))</f>
        <v/>
      </c>
    </row>
    <row r="98">
      <c r="A98" s="21" t="n"/>
      <c r="B98" s="5" t="n"/>
      <c r="C98" s="5" t="n"/>
      <c r="D98" s="5" t="n"/>
      <c r="E98" s="5" t="n"/>
      <c r="F98" s="5" t="n"/>
      <c r="G98" s="5" t="n"/>
      <c r="H98" s="5" t="n"/>
      <c r="I98" s="22" t="n"/>
      <c r="J98" s="22" t="n"/>
      <c r="K98" s="23">
        <f>IF(COUNTA(A98:J98)=0,"",N(I98)+N(J98))</f>
        <v/>
      </c>
      <c r="L98" s="5" t="n"/>
      <c r="M98" s="5" t="n"/>
      <c r="N98" s="5" t="n"/>
      <c r="O98" s="8">
        <f>IF(A98="","",IF(OR(D98="",E98=""),"REVIEW",IF(L98="Missing","MISSING RECEIPT",IF(K98&gt;'Setup &amp; Categories'!$B$6,"HIGH EXPENSE",""))))</f>
        <v/>
      </c>
    </row>
    <row r="99">
      <c r="A99" s="21" t="n"/>
      <c r="B99" s="5" t="n"/>
      <c r="C99" s="5" t="n"/>
      <c r="D99" s="5" t="n"/>
      <c r="E99" s="5" t="n"/>
      <c r="F99" s="5" t="n"/>
      <c r="G99" s="5" t="n"/>
      <c r="H99" s="5" t="n"/>
      <c r="I99" s="22" t="n"/>
      <c r="J99" s="22" t="n"/>
      <c r="K99" s="23">
        <f>IF(COUNTA(A99:J99)=0,"",N(I99)+N(J99))</f>
        <v/>
      </c>
      <c r="L99" s="5" t="n"/>
      <c r="M99" s="5" t="n"/>
      <c r="N99" s="5" t="n"/>
      <c r="O99" s="8">
        <f>IF(A99="","",IF(OR(D99="",E99=""),"REVIEW",IF(L99="Missing","MISSING RECEIPT",IF(K99&gt;'Setup &amp; Categories'!$B$6,"HIGH EXPENSE",""))))</f>
        <v/>
      </c>
    </row>
    <row r="100">
      <c r="A100" s="21" t="n"/>
      <c r="B100" s="5" t="n"/>
      <c r="C100" s="5" t="n"/>
      <c r="D100" s="5" t="n"/>
      <c r="E100" s="5" t="n"/>
      <c r="F100" s="5" t="n"/>
      <c r="G100" s="5" t="n"/>
      <c r="H100" s="5" t="n"/>
      <c r="I100" s="22" t="n"/>
      <c r="J100" s="22" t="n"/>
      <c r="K100" s="23">
        <f>IF(COUNTA(A100:J100)=0,"",N(I100)+N(J100))</f>
        <v/>
      </c>
      <c r="L100" s="5" t="n"/>
      <c r="M100" s="5" t="n"/>
      <c r="N100" s="5" t="n"/>
      <c r="O100" s="8">
        <f>IF(A100="","",IF(OR(D100="",E100=""),"REVIEW",IF(L100="Missing","MISSING RECEIPT",IF(K100&gt;'Setup &amp; Categories'!$B$6,"HIGH EXPENSE",""))))</f>
        <v/>
      </c>
    </row>
    <row r="101">
      <c r="A101" s="21" t="n"/>
      <c r="B101" s="5" t="n"/>
      <c r="C101" s="5" t="n"/>
      <c r="D101" s="5" t="n"/>
      <c r="E101" s="5" t="n"/>
      <c r="F101" s="5" t="n"/>
      <c r="G101" s="5" t="n"/>
      <c r="H101" s="5" t="n"/>
      <c r="I101" s="22" t="n"/>
      <c r="J101" s="22" t="n"/>
      <c r="K101" s="23">
        <f>IF(COUNTA(A101:J101)=0,"",N(I101)+N(J101))</f>
        <v/>
      </c>
      <c r="L101" s="5" t="n"/>
      <c r="M101" s="5" t="n"/>
      <c r="N101" s="5" t="n"/>
      <c r="O101" s="8">
        <f>IF(A101="","",IF(OR(D101="",E101=""),"REVIEW",IF(L101="Missing","MISSING RECEIPT",IF(K101&gt;'Setup &amp; Categories'!$B$6,"HIGH EXPENSE",""))))</f>
        <v/>
      </c>
    </row>
    <row r="102">
      <c r="A102" s="21" t="n"/>
      <c r="B102" s="5" t="n"/>
      <c r="C102" s="5" t="n"/>
      <c r="D102" s="5" t="n"/>
      <c r="E102" s="5" t="n"/>
      <c r="F102" s="5" t="n"/>
      <c r="G102" s="5" t="n"/>
      <c r="H102" s="5" t="n"/>
      <c r="I102" s="22" t="n"/>
      <c r="J102" s="22" t="n"/>
      <c r="K102" s="23">
        <f>IF(COUNTA(A102:J102)=0,"",N(I102)+N(J102))</f>
        <v/>
      </c>
      <c r="L102" s="5" t="n"/>
      <c r="M102" s="5" t="n"/>
      <c r="N102" s="5" t="n"/>
      <c r="O102" s="8">
        <f>IF(A102="","",IF(OR(D102="",E102=""),"REVIEW",IF(L102="Missing","MISSING RECEIPT",IF(K102&gt;'Setup &amp; Categories'!$B$6,"HIGH EXPENSE",""))))</f>
        <v/>
      </c>
    </row>
    <row r="103">
      <c r="A103" s="21" t="n"/>
      <c r="B103" s="5" t="n"/>
      <c r="C103" s="5" t="n"/>
      <c r="D103" s="5" t="n"/>
      <c r="E103" s="5" t="n"/>
      <c r="F103" s="5" t="n"/>
      <c r="G103" s="5" t="n"/>
      <c r="H103" s="5" t="n"/>
      <c r="I103" s="22" t="n"/>
      <c r="J103" s="22" t="n"/>
      <c r="K103" s="23">
        <f>IF(COUNTA(A103:J103)=0,"",N(I103)+N(J103))</f>
        <v/>
      </c>
      <c r="L103" s="5" t="n"/>
      <c r="M103" s="5" t="n"/>
      <c r="N103" s="5" t="n"/>
      <c r="O103" s="8">
        <f>IF(A103="","",IF(OR(D103="",E103=""),"REVIEW",IF(L103="Missing","MISSING RECEIPT",IF(K103&gt;'Setup &amp; Categories'!$B$6,"HIGH EXPENSE",""))))</f>
        <v/>
      </c>
    </row>
    <row r="104">
      <c r="A104" s="21" t="n"/>
      <c r="B104" s="5" t="n"/>
      <c r="C104" s="5" t="n"/>
      <c r="D104" s="5" t="n"/>
      <c r="E104" s="5" t="n"/>
      <c r="F104" s="5" t="n"/>
      <c r="G104" s="5" t="n"/>
      <c r="H104" s="5" t="n"/>
      <c r="I104" s="22" t="n"/>
      <c r="J104" s="22" t="n"/>
      <c r="K104" s="23">
        <f>IF(COUNTA(A104:J104)=0,"",N(I104)+N(J104))</f>
        <v/>
      </c>
      <c r="L104" s="5" t="n"/>
      <c r="M104" s="5" t="n"/>
      <c r="N104" s="5" t="n"/>
      <c r="O104" s="8">
        <f>IF(A104="","",IF(OR(D104="",E104=""),"REVIEW",IF(L104="Missing","MISSING RECEIPT",IF(K104&gt;'Setup &amp; Categories'!$B$6,"HIGH EXPENSE",""))))</f>
        <v/>
      </c>
    </row>
    <row r="105">
      <c r="A105" s="21" t="n"/>
      <c r="B105" s="5" t="n"/>
      <c r="C105" s="5" t="n"/>
      <c r="D105" s="5" t="n"/>
      <c r="E105" s="5" t="n"/>
      <c r="F105" s="5" t="n"/>
      <c r="G105" s="5" t="n"/>
      <c r="H105" s="5" t="n"/>
      <c r="I105" s="22" t="n"/>
      <c r="J105" s="22" t="n"/>
      <c r="K105" s="23">
        <f>IF(COUNTA(A105:J105)=0,"",N(I105)+N(J105))</f>
        <v/>
      </c>
      <c r="L105" s="5" t="n"/>
      <c r="M105" s="5" t="n"/>
      <c r="N105" s="5" t="n"/>
      <c r="O105" s="8">
        <f>IF(A105="","",IF(OR(D105="",E105=""),"REVIEW",IF(L105="Missing","MISSING RECEIPT",IF(K105&gt;'Setup &amp; Categories'!$B$6,"HIGH EXPENSE",""))))</f>
        <v/>
      </c>
    </row>
    <row r="106">
      <c r="A106" s="21" t="n"/>
      <c r="B106" s="5" t="n"/>
      <c r="C106" s="5" t="n"/>
      <c r="D106" s="5" t="n"/>
      <c r="E106" s="5" t="n"/>
      <c r="F106" s="5" t="n"/>
      <c r="G106" s="5" t="n"/>
      <c r="H106" s="5" t="n"/>
      <c r="I106" s="22" t="n"/>
      <c r="J106" s="22" t="n"/>
      <c r="K106" s="23">
        <f>IF(COUNTA(A106:J106)=0,"",N(I106)+N(J106))</f>
        <v/>
      </c>
      <c r="L106" s="5" t="n"/>
      <c r="M106" s="5" t="n"/>
      <c r="N106" s="5" t="n"/>
      <c r="O106" s="8">
        <f>IF(A106="","",IF(OR(D106="",E106=""),"REVIEW",IF(L106="Missing","MISSING RECEIPT",IF(K106&gt;'Setup &amp; Categories'!$B$6,"HIGH EXPENSE",""))))</f>
        <v/>
      </c>
    </row>
    <row r="107">
      <c r="A107" s="21" t="n"/>
      <c r="B107" s="5" t="n"/>
      <c r="C107" s="5" t="n"/>
      <c r="D107" s="5" t="n"/>
      <c r="E107" s="5" t="n"/>
      <c r="F107" s="5" t="n"/>
      <c r="G107" s="5" t="n"/>
      <c r="H107" s="5" t="n"/>
      <c r="I107" s="22" t="n"/>
      <c r="J107" s="22" t="n"/>
      <c r="K107" s="23">
        <f>IF(COUNTA(A107:J107)=0,"",N(I107)+N(J107))</f>
        <v/>
      </c>
      <c r="L107" s="5" t="n"/>
      <c r="M107" s="5" t="n"/>
      <c r="N107" s="5" t="n"/>
      <c r="O107" s="8">
        <f>IF(A107="","",IF(OR(D107="",E107=""),"REVIEW",IF(L107="Missing","MISSING RECEIPT",IF(K107&gt;'Setup &amp; Categories'!$B$6,"HIGH EXPENSE",""))))</f>
        <v/>
      </c>
    </row>
    <row r="108">
      <c r="A108" s="21" t="n"/>
      <c r="B108" s="5" t="n"/>
      <c r="C108" s="5" t="n"/>
      <c r="D108" s="5" t="n"/>
      <c r="E108" s="5" t="n"/>
      <c r="F108" s="5" t="n"/>
      <c r="G108" s="5" t="n"/>
      <c r="H108" s="5" t="n"/>
      <c r="I108" s="22" t="n"/>
      <c r="J108" s="22" t="n"/>
      <c r="K108" s="23">
        <f>IF(COUNTA(A108:J108)=0,"",N(I108)+N(J108))</f>
        <v/>
      </c>
      <c r="L108" s="5" t="n"/>
      <c r="M108" s="5" t="n"/>
      <c r="N108" s="5" t="n"/>
      <c r="O108" s="8">
        <f>IF(A108="","",IF(OR(D108="",E108=""),"REVIEW",IF(L108="Missing","MISSING RECEIPT",IF(K108&gt;'Setup &amp; Categories'!$B$6,"HIGH EXPENSE",""))))</f>
        <v/>
      </c>
    </row>
    <row r="109">
      <c r="A109" s="21" t="n"/>
      <c r="B109" s="5" t="n"/>
      <c r="C109" s="5" t="n"/>
      <c r="D109" s="5" t="n"/>
      <c r="E109" s="5" t="n"/>
      <c r="F109" s="5" t="n"/>
      <c r="G109" s="5" t="n"/>
      <c r="H109" s="5" t="n"/>
      <c r="I109" s="22" t="n"/>
      <c r="J109" s="22" t="n"/>
      <c r="K109" s="23">
        <f>IF(COUNTA(A109:J109)=0,"",N(I109)+N(J109))</f>
        <v/>
      </c>
      <c r="L109" s="5" t="n"/>
      <c r="M109" s="5" t="n"/>
      <c r="N109" s="5" t="n"/>
      <c r="O109" s="8">
        <f>IF(A109="","",IF(OR(D109="",E109=""),"REVIEW",IF(L109="Missing","MISSING RECEIPT",IF(K109&gt;'Setup &amp; Categories'!$B$6,"HIGH EXPENSE",""))))</f>
        <v/>
      </c>
    </row>
    <row r="110">
      <c r="A110" s="21" t="n"/>
      <c r="B110" s="5" t="n"/>
      <c r="C110" s="5" t="n"/>
      <c r="D110" s="5" t="n"/>
      <c r="E110" s="5" t="n"/>
      <c r="F110" s="5" t="n"/>
      <c r="G110" s="5" t="n"/>
      <c r="H110" s="5" t="n"/>
      <c r="I110" s="22" t="n"/>
      <c r="J110" s="22" t="n"/>
      <c r="K110" s="23">
        <f>IF(COUNTA(A110:J110)=0,"",N(I110)+N(J110))</f>
        <v/>
      </c>
      <c r="L110" s="5" t="n"/>
      <c r="M110" s="5" t="n"/>
      <c r="N110" s="5" t="n"/>
      <c r="O110" s="8">
        <f>IF(A110="","",IF(OR(D110="",E110=""),"REVIEW",IF(L110="Missing","MISSING RECEIPT",IF(K110&gt;'Setup &amp; Categories'!$B$6,"HIGH EXPENSE",""))))</f>
        <v/>
      </c>
    </row>
    <row r="111">
      <c r="A111" s="21" t="n"/>
      <c r="B111" s="5" t="n"/>
      <c r="C111" s="5" t="n"/>
      <c r="D111" s="5" t="n"/>
      <c r="E111" s="5" t="n"/>
      <c r="F111" s="5" t="n"/>
      <c r="G111" s="5" t="n"/>
      <c r="H111" s="5" t="n"/>
      <c r="I111" s="22" t="n"/>
      <c r="J111" s="22" t="n"/>
      <c r="K111" s="23">
        <f>IF(COUNTA(A111:J111)=0,"",N(I111)+N(J111))</f>
        <v/>
      </c>
      <c r="L111" s="5" t="n"/>
      <c r="M111" s="5" t="n"/>
      <c r="N111" s="5" t="n"/>
      <c r="O111" s="8">
        <f>IF(A111="","",IF(OR(D111="",E111=""),"REVIEW",IF(L111="Missing","MISSING RECEIPT",IF(K111&gt;'Setup &amp; Categories'!$B$6,"HIGH EXPENSE",""))))</f>
        <v/>
      </c>
    </row>
    <row r="112">
      <c r="A112" s="21" t="n"/>
      <c r="B112" s="5" t="n"/>
      <c r="C112" s="5" t="n"/>
      <c r="D112" s="5" t="n"/>
      <c r="E112" s="5" t="n"/>
      <c r="F112" s="5" t="n"/>
      <c r="G112" s="5" t="n"/>
      <c r="H112" s="5" t="n"/>
      <c r="I112" s="22" t="n"/>
      <c r="J112" s="22" t="n"/>
      <c r="K112" s="23">
        <f>IF(COUNTA(A112:J112)=0,"",N(I112)+N(J112))</f>
        <v/>
      </c>
      <c r="L112" s="5" t="n"/>
      <c r="M112" s="5" t="n"/>
      <c r="N112" s="5" t="n"/>
      <c r="O112" s="8">
        <f>IF(A112="","",IF(OR(D112="",E112=""),"REVIEW",IF(L112="Missing","MISSING RECEIPT",IF(K112&gt;'Setup &amp; Categories'!$B$6,"HIGH EXPENSE",""))))</f>
        <v/>
      </c>
    </row>
    <row r="113">
      <c r="A113" s="21" t="n"/>
      <c r="B113" s="5" t="n"/>
      <c r="C113" s="5" t="n"/>
      <c r="D113" s="5" t="n"/>
      <c r="E113" s="5" t="n"/>
      <c r="F113" s="5" t="n"/>
      <c r="G113" s="5" t="n"/>
      <c r="H113" s="5" t="n"/>
      <c r="I113" s="22" t="n"/>
      <c r="J113" s="22" t="n"/>
      <c r="K113" s="23">
        <f>IF(COUNTA(A113:J113)=0,"",N(I113)+N(J113))</f>
        <v/>
      </c>
      <c r="L113" s="5" t="n"/>
      <c r="M113" s="5" t="n"/>
      <c r="N113" s="5" t="n"/>
      <c r="O113" s="8">
        <f>IF(A113="","",IF(OR(D113="",E113=""),"REVIEW",IF(L113="Missing","MISSING RECEIPT",IF(K113&gt;'Setup &amp; Categories'!$B$6,"HIGH EXPENSE",""))))</f>
        <v/>
      </c>
    </row>
    <row r="114">
      <c r="A114" s="21" t="n"/>
      <c r="B114" s="5" t="n"/>
      <c r="C114" s="5" t="n"/>
      <c r="D114" s="5" t="n"/>
      <c r="E114" s="5" t="n"/>
      <c r="F114" s="5" t="n"/>
      <c r="G114" s="5" t="n"/>
      <c r="H114" s="5" t="n"/>
      <c r="I114" s="22" t="n"/>
      <c r="J114" s="22" t="n"/>
      <c r="K114" s="23">
        <f>IF(COUNTA(A114:J114)=0,"",N(I114)+N(J114))</f>
        <v/>
      </c>
      <c r="L114" s="5" t="n"/>
      <c r="M114" s="5" t="n"/>
      <c r="N114" s="5" t="n"/>
      <c r="O114" s="8">
        <f>IF(A114="","",IF(OR(D114="",E114=""),"REVIEW",IF(L114="Missing","MISSING RECEIPT",IF(K114&gt;'Setup &amp; Categories'!$B$6,"HIGH EXPENSE",""))))</f>
        <v/>
      </c>
    </row>
    <row r="115">
      <c r="A115" s="21" t="n"/>
      <c r="B115" s="5" t="n"/>
      <c r="C115" s="5" t="n"/>
      <c r="D115" s="5" t="n"/>
      <c r="E115" s="5" t="n"/>
      <c r="F115" s="5" t="n"/>
      <c r="G115" s="5" t="n"/>
      <c r="H115" s="5" t="n"/>
      <c r="I115" s="22" t="n"/>
      <c r="J115" s="22" t="n"/>
      <c r="K115" s="23">
        <f>IF(COUNTA(A115:J115)=0,"",N(I115)+N(J115))</f>
        <v/>
      </c>
      <c r="L115" s="5" t="n"/>
      <c r="M115" s="5" t="n"/>
      <c r="N115" s="5" t="n"/>
      <c r="O115" s="8">
        <f>IF(A115="","",IF(OR(D115="",E115=""),"REVIEW",IF(L115="Missing","MISSING RECEIPT",IF(K115&gt;'Setup &amp; Categories'!$B$6,"HIGH EXPENSE",""))))</f>
        <v/>
      </c>
    </row>
    <row r="116">
      <c r="A116" s="21" t="n"/>
      <c r="B116" s="5" t="n"/>
      <c r="C116" s="5" t="n"/>
      <c r="D116" s="5" t="n"/>
      <c r="E116" s="5" t="n"/>
      <c r="F116" s="5" t="n"/>
      <c r="G116" s="5" t="n"/>
      <c r="H116" s="5" t="n"/>
      <c r="I116" s="22" t="n"/>
      <c r="J116" s="22" t="n"/>
      <c r="K116" s="23">
        <f>IF(COUNTA(A116:J116)=0,"",N(I116)+N(J116))</f>
        <v/>
      </c>
      <c r="L116" s="5" t="n"/>
      <c r="M116" s="5" t="n"/>
      <c r="N116" s="5" t="n"/>
      <c r="O116" s="8">
        <f>IF(A116="","",IF(OR(D116="",E116=""),"REVIEW",IF(L116="Missing","MISSING RECEIPT",IF(K116&gt;'Setup &amp; Categories'!$B$6,"HIGH EXPENSE",""))))</f>
        <v/>
      </c>
    </row>
    <row r="117">
      <c r="A117" s="21" t="n"/>
      <c r="B117" s="5" t="n"/>
      <c r="C117" s="5" t="n"/>
      <c r="D117" s="5" t="n"/>
      <c r="E117" s="5" t="n"/>
      <c r="F117" s="5" t="n"/>
      <c r="G117" s="5" t="n"/>
      <c r="H117" s="5" t="n"/>
      <c r="I117" s="22" t="n"/>
      <c r="J117" s="22" t="n"/>
      <c r="K117" s="23">
        <f>IF(COUNTA(A117:J117)=0,"",N(I117)+N(J117))</f>
        <v/>
      </c>
      <c r="L117" s="5" t="n"/>
      <c r="M117" s="5" t="n"/>
      <c r="N117" s="5" t="n"/>
      <c r="O117" s="8">
        <f>IF(A117="","",IF(OR(D117="",E117=""),"REVIEW",IF(L117="Missing","MISSING RECEIPT",IF(K117&gt;'Setup &amp; Categories'!$B$6,"HIGH EXPENSE",""))))</f>
        <v/>
      </c>
    </row>
    <row r="118">
      <c r="A118" s="21" t="n"/>
      <c r="B118" s="5" t="n"/>
      <c r="C118" s="5" t="n"/>
      <c r="D118" s="5" t="n"/>
      <c r="E118" s="5" t="n"/>
      <c r="F118" s="5" t="n"/>
      <c r="G118" s="5" t="n"/>
      <c r="H118" s="5" t="n"/>
      <c r="I118" s="22" t="n"/>
      <c r="J118" s="22" t="n"/>
      <c r="K118" s="23">
        <f>IF(COUNTA(A118:J118)=0,"",N(I118)+N(J118))</f>
        <v/>
      </c>
      <c r="L118" s="5" t="n"/>
      <c r="M118" s="5" t="n"/>
      <c r="N118" s="5" t="n"/>
      <c r="O118" s="8">
        <f>IF(A118="","",IF(OR(D118="",E118=""),"REVIEW",IF(L118="Missing","MISSING RECEIPT",IF(K118&gt;'Setup &amp; Categories'!$B$6,"HIGH EXPENSE",""))))</f>
        <v/>
      </c>
    </row>
    <row r="119">
      <c r="A119" s="21" t="n"/>
      <c r="B119" s="5" t="n"/>
      <c r="C119" s="5" t="n"/>
      <c r="D119" s="5" t="n"/>
      <c r="E119" s="5" t="n"/>
      <c r="F119" s="5" t="n"/>
      <c r="G119" s="5" t="n"/>
      <c r="H119" s="5" t="n"/>
      <c r="I119" s="22" t="n"/>
      <c r="J119" s="22" t="n"/>
      <c r="K119" s="23">
        <f>IF(COUNTA(A119:J119)=0,"",N(I119)+N(J119))</f>
        <v/>
      </c>
      <c r="L119" s="5" t="n"/>
      <c r="M119" s="5" t="n"/>
      <c r="N119" s="5" t="n"/>
      <c r="O119" s="8">
        <f>IF(A119="","",IF(OR(D119="",E119=""),"REVIEW",IF(L119="Missing","MISSING RECEIPT",IF(K119&gt;'Setup &amp; Categories'!$B$6,"HIGH EXPENSE",""))))</f>
        <v/>
      </c>
    </row>
    <row r="120">
      <c r="A120" s="21" t="n"/>
      <c r="B120" s="5" t="n"/>
      <c r="C120" s="5" t="n"/>
      <c r="D120" s="5" t="n"/>
      <c r="E120" s="5" t="n"/>
      <c r="F120" s="5" t="n"/>
      <c r="G120" s="5" t="n"/>
      <c r="H120" s="5" t="n"/>
      <c r="I120" s="22" t="n"/>
      <c r="J120" s="22" t="n"/>
      <c r="K120" s="23">
        <f>IF(COUNTA(A120:J120)=0,"",N(I120)+N(J120))</f>
        <v/>
      </c>
      <c r="L120" s="5" t="n"/>
      <c r="M120" s="5" t="n"/>
      <c r="N120" s="5" t="n"/>
      <c r="O120" s="8">
        <f>IF(A120="","",IF(OR(D120="",E120=""),"REVIEW",IF(L120="Missing","MISSING RECEIPT",IF(K120&gt;'Setup &amp; Categories'!$B$6,"HIGH EXPENSE",""))))</f>
        <v/>
      </c>
    </row>
    <row r="121">
      <c r="A121" s="21" t="n"/>
      <c r="B121" s="5" t="n"/>
      <c r="C121" s="5" t="n"/>
      <c r="D121" s="5" t="n"/>
      <c r="E121" s="5" t="n"/>
      <c r="F121" s="5" t="n"/>
      <c r="G121" s="5" t="n"/>
      <c r="H121" s="5" t="n"/>
      <c r="I121" s="22" t="n"/>
      <c r="J121" s="22" t="n"/>
      <c r="K121" s="23">
        <f>IF(COUNTA(A121:J121)=0,"",N(I121)+N(J121))</f>
        <v/>
      </c>
      <c r="L121" s="5" t="n"/>
      <c r="M121" s="5" t="n"/>
      <c r="N121" s="5" t="n"/>
      <c r="O121" s="8">
        <f>IF(A121="","",IF(OR(D121="",E121=""),"REVIEW",IF(L121="Missing","MISSING RECEIPT",IF(K121&gt;'Setup &amp; Categories'!$B$6,"HIGH EXPENSE",""))))</f>
        <v/>
      </c>
    </row>
    <row r="122">
      <c r="A122" s="21" t="n"/>
      <c r="B122" s="5" t="n"/>
      <c r="C122" s="5" t="n"/>
      <c r="D122" s="5" t="n"/>
      <c r="E122" s="5" t="n"/>
      <c r="F122" s="5" t="n"/>
      <c r="G122" s="5" t="n"/>
      <c r="H122" s="5" t="n"/>
      <c r="I122" s="22" t="n"/>
      <c r="J122" s="22" t="n"/>
      <c r="K122" s="23">
        <f>IF(COUNTA(A122:J122)=0,"",N(I122)+N(J122))</f>
        <v/>
      </c>
      <c r="L122" s="5" t="n"/>
      <c r="M122" s="5" t="n"/>
      <c r="N122" s="5" t="n"/>
      <c r="O122" s="8">
        <f>IF(A122="","",IF(OR(D122="",E122=""),"REVIEW",IF(L122="Missing","MISSING RECEIPT",IF(K122&gt;'Setup &amp; Categories'!$B$6,"HIGH EXPENSE",""))))</f>
        <v/>
      </c>
    </row>
    <row r="123">
      <c r="A123" s="21" t="n"/>
      <c r="B123" s="5" t="n"/>
      <c r="C123" s="5" t="n"/>
      <c r="D123" s="5" t="n"/>
      <c r="E123" s="5" t="n"/>
      <c r="F123" s="5" t="n"/>
      <c r="G123" s="5" t="n"/>
      <c r="H123" s="5" t="n"/>
      <c r="I123" s="22" t="n"/>
      <c r="J123" s="22" t="n"/>
      <c r="K123" s="23">
        <f>IF(COUNTA(A123:J123)=0,"",N(I123)+N(J123))</f>
        <v/>
      </c>
      <c r="L123" s="5" t="n"/>
      <c r="M123" s="5" t="n"/>
      <c r="N123" s="5" t="n"/>
      <c r="O123" s="8">
        <f>IF(A123="","",IF(OR(D123="",E123=""),"REVIEW",IF(L123="Missing","MISSING RECEIPT",IF(K123&gt;'Setup &amp; Categories'!$B$6,"HIGH EXPENSE",""))))</f>
        <v/>
      </c>
    </row>
    <row r="124">
      <c r="A124" s="21" t="n"/>
      <c r="B124" s="5" t="n"/>
      <c r="C124" s="5" t="n"/>
      <c r="D124" s="5" t="n"/>
      <c r="E124" s="5" t="n"/>
      <c r="F124" s="5" t="n"/>
      <c r="G124" s="5" t="n"/>
      <c r="H124" s="5" t="n"/>
      <c r="I124" s="22" t="n"/>
      <c r="J124" s="22" t="n"/>
      <c r="K124" s="23">
        <f>IF(COUNTA(A124:J124)=0,"",N(I124)+N(J124))</f>
        <v/>
      </c>
      <c r="L124" s="5" t="n"/>
      <c r="M124" s="5" t="n"/>
      <c r="N124" s="5" t="n"/>
      <c r="O124" s="8">
        <f>IF(A124="","",IF(OR(D124="",E124=""),"REVIEW",IF(L124="Missing","MISSING RECEIPT",IF(K124&gt;'Setup &amp; Categories'!$B$6,"HIGH EXPENSE",""))))</f>
        <v/>
      </c>
    </row>
    <row r="125">
      <c r="A125" s="21" t="n"/>
      <c r="B125" s="5" t="n"/>
      <c r="C125" s="5" t="n"/>
      <c r="D125" s="5" t="n"/>
      <c r="E125" s="5" t="n"/>
      <c r="F125" s="5" t="n"/>
      <c r="G125" s="5" t="n"/>
      <c r="H125" s="5" t="n"/>
      <c r="I125" s="22" t="n"/>
      <c r="J125" s="22" t="n"/>
      <c r="K125" s="23">
        <f>IF(COUNTA(A125:J125)=0,"",N(I125)+N(J125))</f>
        <v/>
      </c>
      <c r="L125" s="5" t="n"/>
      <c r="M125" s="5" t="n"/>
      <c r="N125" s="5" t="n"/>
      <c r="O125" s="8">
        <f>IF(A125="","",IF(OR(D125="",E125=""),"REVIEW",IF(L125="Missing","MISSING RECEIPT",IF(K125&gt;'Setup &amp; Categories'!$B$6,"HIGH EXPENSE",""))))</f>
        <v/>
      </c>
    </row>
    <row r="126">
      <c r="A126" s="21" t="n"/>
      <c r="B126" s="5" t="n"/>
      <c r="C126" s="5" t="n"/>
      <c r="D126" s="5" t="n"/>
      <c r="E126" s="5" t="n"/>
      <c r="F126" s="5" t="n"/>
      <c r="G126" s="5" t="n"/>
      <c r="H126" s="5" t="n"/>
      <c r="I126" s="22" t="n"/>
      <c r="J126" s="22" t="n"/>
      <c r="K126" s="23">
        <f>IF(COUNTA(A126:J126)=0,"",N(I126)+N(J126))</f>
        <v/>
      </c>
      <c r="L126" s="5" t="n"/>
      <c r="M126" s="5" t="n"/>
      <c r="N126" s="5" t="n"/>
      <c r="O126" s="8">
        <f>IF(A126="","",IF(OR(D126="",E126=""),"REVIEW",IF(L126="Missing","MISSING RECEIPT",IF(K126&gt;'Setup &amp; Categories'!$B$6,"HIGH EXPENSE",""))))</f>
        <v/>
      </c>
    </row>
    <row r="127">
      <c r="A127" s="21" t="n"/>
      <c r="B127" s="5" t="n"/>
      <c r="C127" s="5" t="n"/>
      <c r="D127" s="5" t="n"/>
      <c r="E127" s="5" t="n"/>
      <c r="F127" s="5" t="n"/>
      <c r="G127" s="5" t="n"/>
      <c r="H127" s="5" t="n"/>
      <c r="I127" s="22" t="n"/>
      <c r="J127" s="22" t="n"/>
      <c r="K127" s="23">
        <f>IF(COUNTA(A127:J127)=0,"",N(I127)+N(J127))</f>
        <v/>
      </c>
      <c r="L127" s="5" t="n"/>
      <c r="M127" s="5" t="n"/>
      <c r="N127" s="5" t="n"/>
      <c r="O127" s="8">
        <f>IF(A127="","",IF(OR(D127="",E127=""),"REVIEW",IF(L127="Missing","MISSING RECEIPT",IF(K127&gt;'Setup &amp; Categories'!$B$6,"HIGH EXPENSE",""))))</f>
        <v/>
      </c>
    </row>
    <row r="128">
      <c r="A128" s="21" t="n"/>
      <c r="B128" s="5" t="n"/>
      <c r="C128" s="5" t="n"/>
      <c r="D128" s="5" t="n"/>
      <c r="E128" s="5" t="n"/>
      <c r="F128" s="5" t="n"/>
      <c r="G128" s="5" t="n"/>
      <c r="H128" s="5" t="n"/>
      <c r="I128" s="22" t="n"/>
      <c r="J128" s="22" t="n"/>
      <c r="K128" s="23">
        <f>IF(COUNTA(A128:J128)=0,"",N(I128)+N(J128))</f>
        <v/>
      </c>
      <c r="L128" s="5" t="n"/>
      <c r="M128" s="5" t="n"/>
      <c r="N128" s="5" t="n"/>
      <c r="O128" s="8">
        <f>IF(A128="","",IF(OR(D128="",E128=""),"REVIEW",IF(L128="Missing","MISSING RECEIPT",IF(K128&gt;'Setup &amp; Categories'!$B$6,"HIGH EXPENSE",""))))</f>
        <v/>
      </c>
    </row>
    <row r="129">
      <c r="A129" s="21" t="n"/>
      <c r="B129" s="5" t="n"/>
      <c r="C129" s="5" t="n"/>
      <c r="D129" s="5" t="n"/>
      <c r="E129" s="5" t="n"/>
      <c r="F129" s="5" t="n"/>
      <c r="G129" s="5" t="n"/>
      <c r="H129" s="5" t="n"/>
      <c r="I129" s="22" t="n"/>
      <c r="J129" s="22" t="n"/>
      <c r="K129" s="23">
        <f>IF(COUNTA(A129:J129)=0,"",N(I129)+N(J129))</f>
        <v/>
      </c>
      <c r="L129" s="5" t="n"/>
      <c r="M129" s="5" t="n"/>
      <c r="N129" s="5" t="n"/>
      <c r="O129" s="8">
        <f>IF(A129="","",IF(OR(D129="",E129=""),"REVIEW",IF(L129="Missing","MISSING RECEIPT",IF(K129&gt;'Setup &amp; Categories'!$B$6,"HIGH EXPENSE",""))))</f>
        <v/>
      </c>
    </row>
    <row r="130">
      <c r="A130" s="21" t="n"/>
      <c r="B130" s="5" t="n"/>
      <c r="C130" s="5" t="n"/>
      <c r="D130" s="5" t="n"/>
      <c r="E130" s="5" t="n"/>
      <c r="F130" s="5" t="n"/>
      <c r="G130" s="5" t="n"/>
      <c r="H130" s="5" t="n"/>
      <c r="I130" s="22" t="n"/>
      <c r="J130" s="22" t="n"/>
      <c r="K130" s="23">
        <f>IF(COUNTA(A130:J130)=0,"",N(I130)+N(J130))</f>
        <v/>
      </c>
      <c r="L130" s="5" t="n"/>
      <c r="M130" s="5" t="n"/>
      <c r="N130" s="5" t="n"/>
      <c r="O130" s="8">
        <f>IF(A130="","",IF(OR(D130="",E130=""),"REVIEW",IF(L130="Missing","MISSING RECEIPT",IF(K130&gt;'Setup &amp; Categories'!$B$6,"HIGH EXPENSE",""))))</f>
        <v/>
      </c>
    </row>
    <row r="131">
      <c r="A131" s="21" t="n"/>
      <c r="B131" s="5" t="n"/>
      <c r="C131" s="5" t="n"/>
      <c r="D131" s="5" t="n"/>
      <c r="E131" s="5" t="n"/>
      <c r="F131" s="5" t="n"/>
      <c r="G131" s="5" t="n"/>
      <c r="H131" s="5" t="n"/>
      <c r="I131" s="22" t="n"/>
      <c r="J131" s="22" t="n"/>
      <c r="K131" s="23">
        <f>IF(COUNTA(A131:J131)=0,"",N(I131)+N(J131))</f>
        <v/>
      </c>
      <c r="L131" s="5" t="n"/>
      <c r="M131" s="5" t="n"/>
      <c r="N131" s="5" t="n"/>
      <c r="O131" s="8">
        <f>IF(A131="","",IF(OR(D131="",E131=""),"REVIEW",IF(L131="Missing","MISSING RECEIPT",IF(K131&gt;'Setup &amp; Categories'!$B$6,"HIGH EXPENSE",""))))</f>
        <v/>
      </c>
    </row>
    <row r="132">
      <c r="A132" s="21" t="n"/>
      <c r="B132" s="5" t="n"/>
      <c r="C132" s="5" t="n"/>
      <c r="D132" s="5" t="n"/>
      <c r="E132" s="5" t="n"/>
      <c r="F132" s="5" t="n"/>
      <c r="G132" s="5" t="n"/>
      <c r="H132" s="5" t="n"/>
      <c r="I132" s="22" t="n"/>
      <c r="J132" s="22" t="n"/>
      <c r="K132" s="23">
        <f>IF(COUNTA(A132:J132)=0,"",N(I132)+N(J132))</f>
        <v/>
      </c>
      <c r="L132" s="5" t="n"/>
      <c r="M132" s="5" t="n"/>
      <c r="N132" s="5" t="n"/>
      <c r="O132" s="8">
        <f>IF(A132="","",IF(OR(D132="",E132=""),"REVIEW",IF(L132="Missing","MISSING RECEIPT",IF(K132&gt;'Setup &amp; Categories'!$B$6,"HIGH EXPENSE",""))))</f>
        <v/>
      </c>
    </row>
    <row r="133">
      <c r="A133" s="21" t="n"/>
      <c r="B133" s="5" t="n"/>
      <c r="C133" s="5" t="n"/>
      <c r="D133" s="5" t="n"/>
      <c r="E133" s="5" t="n"/>
      <c r="F133" s="5" t="n"/>
      <c r="G133" s="5" t="n"/>
      <c r="H133" s="5" t="n"/>
      <c r="I133" s="22" t="n"/>
      <c r="J133" s="22" t="n"/>
      <c r="K133" s="23">
        <f>IF(COUNTA(A133:J133)=0,"",N(I133)+N(J133))</f>
        <v/>
      </c>
      <c r="L133" s="5" t="n"/>
      <c r="M133" s="5" t="n"/>
      <c r="N133" s="5" t="n"/>
      <c r="O133" s="8">
        <f>IF(A133="","",IF(OR(D133="",E133=""),"REVIEW",IF(L133="Missing","MISSING RECEIPT",IF(K133&gt;'Setup &amp; Categories'!$B$6,"HIGH EXPENSE",""))))</f>
        <v/>
      </c>
    </row>
    <row r="134">
      <c r="A134" s="21" t="n"/>
      <c r="B134" s="5" t="n"/>
      <c r="C134" s="5" t="n"/>
      <c r="D134" s="5" t="n"/>
      <c r="E134" s="5" t="n"/>
      <c r="F134" s="5" t="n"/>
      <c r="G134" s="5" t="n"/>
      <c r="H134" s="5" t="n"/>
      <c r="I134" s="22" t="n"/>
      <c r="J134" s="22" t="n"/>
      <c r="K134" s="23">
        <f>IF(COUNTA(A134:J134)=0,"",N(I134)+N(J134))</f>
        <v/>
      </c>
      <c r="L134" s="5" t="n"/>
      <c r="M134" s="5" t="n"/>
      <c r="N134" s="5" t="n"/>
      <c r="O134" s="8">
        <f>IF(A134="","",IF(OR(D134="",E134=""),"REVIEW",IF(L134="Missing","MISSING RECEIPT",IF(K134&gt;'Setup &amp; Categories'!$B$6,"HIGH EXPENSE",""))))</f>
        <v/>
      </c>
    </row>
    <row r="135">
      <c r="A135" s="21" t="n"/>
      <c r="B135" s="5" t="n"/>
      <c r="C135" s="5" t="n"/>
      <c r="D135" s="5" t="n"/>
      <c r="E135" s="5" t="n"/>
      <c r="F135" s="5" t="n"/>
      <c r="G135" s="5" t="n"/>
      <c r="H135" s="5" t="n"/>
      <c r="I135" s="22" t="n"/>
      <c r="J135" s="22" t="n"/>
      <c r="K135" s="23">
        <f>IF(COUNTA(A135:J135)=0,"",N(I135)+N(J135))</f>
        <v/>
      </c>
      <c r="L135" s="5" t="n"/>
      <c r="M135" s="5" t="n"/>
      <c r="N135" s="5" t="n"/>
      <c r="O135" s="8">
        <f>IF(A135="","",IF(OR(D135="",E135=""),"REVIEW",IF(L135="Missing","MISSING RECEIPT",IF(K135&gt;'Setup &amp; Categories'!$B$6,"HIGH EXPENSE",""))))</f>
        <v/>
      </c>
    </row>
    <row r="136">
      <c r="A136" s="21" t="n"/>
      <c r="B136" s="5" t="n"/>
      <c r="C136" s="5" t="n"/>
      <c r="D136" s="5" t="n"/>
      <c r="E136" s="5" t="n"/>
      <c r="F136" s="5" t="n"/>
      <c r="G136" s="5" t="n"/>
      <c r="H136" s="5" t="n"/>
      <c r="I136" s="22" t="n"/>
      <c r="J136" s="22" t="n"/>
      <c r="K136" s="23">
        <f>IF(COUNTA(A136:J136)=0,"",N(I136)+N(J136))</f>
        <v/>
      </c>
      <c r="L136" s="5" t="n"/>
      <c r="M136" s="5" t="n"/>
      <c r="N136" s="5" t="n"/>
      <c r="O136" s="8">
        <f>IF(A136="","",IF(OR(D136="",E136=""),"REVIEW",IF(L136="Missing","MISSING RECEIPT",IF(K136&gt;'Setup &amp; Categories'!$B$6,"HIGH EXPENSE",""))))</f>
        <v/>
      </c>
    </row>
    <row r="137">
      <c r="A137" s="21" t="n"/>
      <c r="B137" s="5" t="n"/>
      <c r="C137" s="5" t="n"/>
      <c r="D137" s="5" t="n"/>
      <c r="E137" s="5" t="n"/>
      <c r="F137" s="5" t="n"/>
      <c r="G137" s="5" t="n"/>
      <c r="H137" s="5" t="n"/>
      <c r="I137" s="22" t="n"/>
      <c r="J137" s="22" t="n"/>
      <c r="K137" s="23">
        <f>IF(COUNTA(A137:J137)=0,"",N(I137)+N(J137))</f>
        <v/>
      </c>
      <c r="L137" s="5" t="n"/>
      <c r="M137" s="5" t="n"/>
      <c r="N137" s="5" t="n"/>
      <c r="O137" s="8">
        <f>IF(A137="","",IF(OR(D137="",E137=""),"REVIEW",IF(L137="Missing","MISSING RECEIPT",IF(K137&gt;'Setup &amp; Categories'!$B$6,"HIGH EXPENSE",""))))</f>
        <v/>
      </c>
    </row>
    <row r="138">
      <c r="A138" s="21" t="n"/>
      <c r="B138" s="5" t="n"/>
      <c r="C138" s="5" t="n"/>
      <c r="D138" s="5" t="n"/>
      <c r="E138" s="5" t="n"/>
      <c r="F138" s="5" t="n"/>
      <c r="G138" s="5" t="n"/>
      <c r="H138" s="5" t="n"/>
      <c r="I138" s="22" t="n"/>
      <c r="J138" s="22" t="n"/>
      <c r="K138" s="23">
        <f>IF(COUNTA(A138:J138)=0,"",N(I138)+N(J138))</f>
        <v/>
      </c>
      <c r="L138" s="5" t="n"/>
      <c r="M138" s="5" t="n"/>
      <c r="N138" s="5" t="n"/>
      <c r="O138" s="8">
        <f>IF(A138="","",IF(OR(D138="",E138=""),"REVIEW",IF(L138="Missing","MISSING RECEIPT",IF(K138&gt;'Setup &amp; Categories'!$B$6,"HIGH EXPENSE",""))))</f>
        <v/>
      </c>
    </row>
    <row r="139">
      <c r="A139" s="21" t="n"/>
      <c r="B139" s="5" t="n"/>
      <c r="C139" s="5" t="n"/>
      <c r="D139" s="5" t="n"/>
      <c r="E139" s="5" t="n"/>
      <c r="F139" s="5" t="n"/>
      <c r="G139" s="5" t="n"/>
      <c r="H139" s="5" t="n"/>
      <c r="I139" s="22" t="n"/>
      <c r="J139" s="22" t="n"/>
      <c r="K139" s="23">
        <f>IF(COUNTA(A139:J139)=0,"",N(I139)+N(J139))</f>
        <v/>
      </c>
      <c r="L139" s="5" t="n"/>
      <c r="M139" s="5" t="n"/>
      <c r="N139" s="5" t="n"/>
      <c r="O139" s="8">
        <f>IF(A139="","",IF(OR(D139="",E139=""),"REVIEW",IF(L139="Missing","MISSING RECEIPT",IF(K139&gt;'Setup &amp; Categories'!$B$6,"HIGH EXPENSE",""))))</f>
        <v/>
      </c>
    </row>
    <row r="140">
      <c r="A140" s="21" t="n"/>
      <c r="B140" s="5" t="n"/>
      <c r="C140" s="5" t="n"/>
      <c r="D140" s="5" t="n"/>
      <c r="E140" s="5" t="n"/>
      <c r="F140" s="5" t="n"/>
      <c r="G140" s="5" t="n"/>
      <c r="H140" s="5" t="n"/>
      <c r="I140" s="22" t="n"/>
      <c r="J140" s="22" t="n"/>
      <c r="K140" s="23">
        <f>IF(COUNTA(A140:J140)=0,"",N(I140)+N(J140))</f>
        <v/>
      </c>
      <c r="L140" s="5" t="n"/>
      <c r="M140" s="5" t="n"/>
      <c r="N140" s="5" t="n"/>
      <c r="O140" s="8">
        <f>IF(A140="","",IF(OR(D140="",E140=""),"REVIEW",IF(L140="Missing","MISSING RECEIPT",IF(K140&gt;'Setup &amp; Categories'!$B$6,"HIGH EXPENSE",""))))</f>
        <v/>
      </c>
    </row>
    <row r="141">
      <c r="A141" s="21" t="n"/>
      <c r="B141" s="5" t="n"/>
      <c r="C141" s="5" t="n"/>
      <c r="D141" s="5" t="n"/>
      <c r="E141" s="5" t="n"/>
      <c r="F141" s="5" t="n"/>
      <c r="G141" s="5" t="n"/>
      <c r="H141" s="5" t="n"/>
      <c r="I141" s="22" t="n"/>
      <c r="J141" s="22" t="n"/>
      <c r="K141" s="23">
        <f>IF(COUNTA(A141:J141)=0,"",N(I141)+N(J141))</f>
        <v/>
      </c>
      <c r="L141" s="5" t="n"/>
      <c r="M141" s="5" t="n"/>
      <c r="N141" s="5" t="n"/>
      <c r="O141" s="8">
        <f>IF(A141="","",IF(OR(D141="",E141=""),"REVIEW",IF(L141="Missing","MISSING RECEIPT",IF(K141&gt;'Setup &amp; Categories'!$B$6,"HIGH EXPENSE",""))))</f>
        <v/>
      </c>
    </row>
    <row r="142">
      <c r="A142" s="21" t="n"/>
      <c r="B142" s="5" t="n"/>
      <c r="C142" s="5" t="n"/>
      <c r="D142" s="5" t="n"/>
      <c r="E142" s="5" t="n"/>
      <c r="F142" s="5" t="n"/>
      <c r="G142" s="5" t="n"/>
      <c r="H142" s="5" t="n"/>
      <c r="I142" s="22" t="n"/>
      <c r="J142" s="22" t="n"/>
      <c r="K142" s="23">
        <f>IF(COUNTA(A142:J142)=0,"",N(I142)+N(J142))</f>
        <v/>
      </c>
      <c r="L142" s="5" t="n"/>
      <c r="M142" s="5" t="n"/>
      <c r="N142" s="5" t="n"/>
      <c r="O142" s="8">
        <f>IF(A142="","",IF(OR(D142="",E142=""),"REVIEW",IF(L142="Missing","MISSING RECEIPT",IF(K142&gt;'Setup &amp; Categories'!$B$6,"HIGH EXPENSE",""))))</f>
        <v/>
      </c>
    </row>
    <row r="143">
      <c r="A143" s="21" t="n"/>
      <c r="B143" s="5" t="n"/>
      <c r="C143" s="5" t="n"/>
      <c r="D143" s="5" t="n"/>
      <c r="E143" s="5" t="n"/>
      <c r="F143" s="5" t="n"/>
      <c r="G143" s="5" t="n"/>
      <c r="H143" s="5" t="n"/>
      <c r="I143" s="22" t="n"/>
      <c r="J143" s="22" t="n"/>
      <c r="K143" s="23">
        <f>IF(COUNTA(A143:J143)=0,"",N(I143)+N(J143))</f>
        <v/>
      </c>
      <c r="L143" s="5" t="n"/>
      <c r="M143" s="5" t="n"/>
      <c r="N143" s="5" t="n"/>
      <c r="O143" s="8">
        <f>IF(A143="","",IF(OR(D143="",E143=""),"REVIEW",IF(L143="Missing","MISSING RECEIPT",IF(K143&gt;'Setup &amp; Categories'!$B$6,"HIGH EXPENSE",""))))</f>
        <v/>
      </c>
    </row>
    <row r="144">
      <c r="A144" s="21" t="n"/>
      <c r="B144" s="5" t="n"/>
      <c r="C144" s="5" t="n"/>
      <c r="D144" s="5" t="n"/>
      <c r="E144" s="5" t="n"/>
      <c r="F144" s="5" t="n"/>
      <c r="G144" s="5" t="n"/>
      <c r="H144" s="5" t="n"/>
      <c r="I144" s="22" t="n"/>
      <c r="J144" s="22" t="n"/>
      <c r="K144" s="23">
        <f>IF(COUNTA(A144:J144)=0,"",N(I144)+N(J144))</f>
        <v/>
      </c>
      <c r="L144" s="5" t="n"/>
      <c r="M144" s="5" t="n"/>
      <c r="N144" s="5" t="n"/>
      <c r="O144" s="8">
        <f>IF(A144="","",IF(OR(D144="",E144=""),"REVIEW",IF(L144="Missing","MISSING RECEIPT",IF(K144&gt;'Setup &amp; Categories'!$B$6,"HIGH EXPENSE",""))))</f>
        <v/>
      </c>
    </row>
    <row r="145">
      <c r="A145" s="21" t="n"/>
      <c r="B145" s="5" t="n"/>
      <c r="C145" s="5" t="n"/>
      <c r="D145" s="5" t="n"/>
      <c r="E145" s="5" t="n"/>
      <c r="F145" s="5" t="n"/>
      <c r="G145" s="5" t="n"/>
      <c r="H145" s="5" t="n"/>
      <c r="I145" s="22" t="n"/>
      <c r="J145" s="22" t="n"/>
      <c r="K145" s="23">
        <f>IF(COUNTA(A145:J145)=0,"",N(I145)+N(J145))</f>
        <v/>
      </c>
      <c r="L145" s="5" t="n"/>
      <c r="M145" s="5" t="n"/>
      <c r="N145" s="5" t="n"/>
      <c r="O145" s="8">
        <f>IF(A145="","",IF(OR(D145="",E145=""),"REVIEW",IF(L145="Missing","MISSING RECEIPT",IF(K145&gt;'Setup &amp; Categories'!$B$6,"HIGH EXPENSE",""))))</f>
        <v/>
      </c>
    </row>
    <row r="146">
      <c r="A146" s="21" t="n"/>
      <c r="B146" s="5" t="n"/>
      <c r="C146" s="5" t="n"/>
      <c r="D146" s="5" t="n"/>
      <c r="E146" s="5" t="n"/>
      <c r="F146" s="5" t="n"/>
      <c r="G146" s="5" t="n"/>
      <c r="H146" s="5" t="n"/>
      <c r="I146" s="22" t="n"/>
      <c r="J146" s="22" t="n"/>
      <c r="K146" s="23">
        <f>IF(COUNTA(A146:J146)=0,"",N(I146)+N(J146))</f>
        <v/>
      </c>
      <c r="L146" s="5" t="n"/>
      <c r="M146" s="5" t="n"/>
      <c r="N146" s="5" t="n"/>
      <c r="O146" s="8">
        <f>IF(A146="","",IF(OR(D146="",E146=""),"REVIEW",IF(L146="Missing","MISSING RECEIPT",IF(K146&gt;'Setup &amp; Categories'!$B$6,"HIGH EXPENSE",""))))</f>
        <v/>
      </c>
    </row>
    <row r="147">
      <c r="A147" s="21" t="n"/>
      <c r="B147" s="5" t="n"/>
      <c r="C147" s="5" t="n"/>
      <c r="D147" s="5" t="n"/>
      <c r="E147" s="5" t="n"/>
      <c r="F147" s="5" t="n"/>
      <c r="G147" s="5" t="n"/>
      <c r="H147" s="5" t="n"/>
      <c r="I147" s="22" t="n"/>
      <c r="J147" s="22" t="n"/>
      <c r="K147" s="23">
        <f>IF(COUNTA(A147:J147)=0,"",N(I147)+N(J147))</f>
        <v/>
      </c>
      <c r="L147" s="5" t="n"/>
      <c r="M147" s="5" t="n"/>
      <c r="N147" s="5" t="n"/>
      <c r="O147" s="8">
        <f>IF(A147="","",IF(OR(D147="",E147=""),"REVIEW",IF(L147="Missing","MISSING RECEIPT",IF(K147&gt;'Setup &amp; Categories'!$B$6,"HIGH EXPENSE",""))))</f>
        <v/>
      </c>
    </row>
    <row r="148">
      <c r="A148" s="21" t="n"/>
      <c r="B148" s="5" t="n"/>
      <c r="C148" s="5" t="n"/>
      <c r="D148" s="5" t="n"/>
      <c r="E148" s="5" t="n"/>
      <c r="F148" s="5" t="n"/>
      <c r="G148" s="5" t="n"/>
      <c r="H148" s="5" t="n"/>
      <c r="I148" s="22" t="n"/>
      <c r="J148" s="22" t="n"/>
      <c r="K148" s="23">
        <f>IF(COUNTA(A148:J148)=0,"",N(I148)+N(J148))</f>
        <v/>
      </c>
      <c r="L148" s="5" t="n"/>
      <c r="M148" s="5" t="n"/>
      <c r="N148" s="5" t="n"/>
      <c r="O148" s="8">
        <f>IF(A148="","",IF(OR(D148="",E148=""),"REVIEW",IF(L148="Missing","MISSING RECEIPT",IF(K148&gt;'Setup &amp; Categories'!$B$6,"HIGH EXPENSE",""))))</f>
        <v/>
      </c>
    </row>
    <row r="149">
      <c r="A149" s="21" t="n"/>
      <c r="B149" s="5" t="n"/>
      <c r="C149" s="5" t="n"/>
      <c r="D149" s="5" t="n"/>
      <c r="E149" s="5" t="n"/>
      <c r="F149" s="5" t="n"/>
      <c r="G149" s="5" t="n"/>
      <c r="H149" s="5" t="n"/>
      <c r="I149" s="22" t="n"/>
      <c r="J149" s="22" t="n"/>
      <c r="K149" s="23">
        <f>IF(COUNTA(A149:J149)=0,"",N(I149)+N(J149))</f>
        <v/>
      </c>
      <c r="L149" s="5" t="n"/>
      <c r="M149" s="5" t="n"/>
      <c r="N149" s="5" t="n"/>
      <c r="O149" s="8">
        <f>IF(A149="","",IF(OR(D149="",E149=""),"REVIEW",IF(L149="Missing","MISSING RECEIPT",IF(K149&gt;'Setup &amp; Categories'!$B$6,"HIGH EXPENSE",""))))</f>
        <v/>
      </c>
    </row>
    <row r="150">
      <c r="A150" s="21" t="n"/>
      <c r="B150" s="5" t="n"/>
      <c r="C150" s="5" t="n"/>
      <c r="D150" s="5" t="n"/>
      <c r="E150" s="5" t="n"/>
      <c r="F150" s="5" t="n"/>
      <c r="G150" s="5" t="n"/>
      <c r="H150" s="5" t="n"/>
      <c r="I150" s="22" t="n"/>
      <c r="J150" s="22" t="n"/>
      <c r="K150" s="23">
        <f>IF(COUNTA(A150:J150)=0,"",N(I150)+N(J150))</f>
        <v/>
      </c>
      <c r="L150" s="5" t="n"/>
      <c r="M150" s="5" t="n"/>
      <c r="N150" s="5" t="n"/>
      <c r="O150" s="8">
        <f>IF(A150="","",IF(OR(D150="",E150=""),"REVIEW",IF(L150="Missing","MISSING RECEIPT",IF(K150&gt;'Setup &amp; Categories'!$B$6,"HIGH EXPENSE",""))))</f>
        <v/>
      </c>
    </row>
    <row r="151">
      <c r="A151" s="21" t="n"/>
      <c r="B151" s="5" t="n"/>
      <c r="C151" s="5" t="n"/>
      <c r="D151" s="5" t="n"/>
      <c r="E151" s="5" t="n"/>
      <c r="F151" s="5" t="n"/>
      <c r="G151" s="5" t="n"/>
      <c r="H151" s="5" t="n"/>
      <c r="I151" s="22" t="n"/>
      <c r="J151" s="22" t="n"/>
      <c r="K151" s="23">
        <f>IF(COUNTA(A151:J151)=0,"",N(I151)+N(J151))</f>
        <v/>
      </c>
      <c r="L151" s="5" t="n"/>
      <c r="M151" s="5" t="n"/>
      <c r="N151" s="5" t="n"/>
      <c r="O151" s="8">
        <f>IF(A151="","",IF(OR(D151="",E151=""),"REVIEW",IF(L151="Missing","MISSING RECEIPT",IF(K151&gt;'Setup &amp; Categories'!$B$6,"HIGH EXPENSE",""))))</f>
        <v/>
      </c>
    </row>
    <row r="152">
      <c r="A152" s="21" t="n"/>
      <c r="B152" s="5" t="n"/>
      <c r="C152" s="5" t="n"/>
      <c r="D152" s="5" t="n"/>
      <c r="E152" s="5" t="n"/>
      <c r="F152" s="5" t="n"/>
      <c r="G152" s="5" t="n"/>
      <c r="H152" s="5" t="n"/>
      <c r="I152" s="22" t="n"/>
      <c r="J152" s="22" t="n"/>
      <c r="K152" s="23">
        <f>IF(COUNTA(A152:J152)=0,"",N(I152)+N(J152))</f>
        <v/>
      </c>
      <c r="L152" s="5" t="n"/>
      <c r="M152" s="5" t="n"/>
      <c r="N152" s="5" t="n"/>
      <c r="O152" s="8">
        <f>IF(A152="","",IF(OR(D152="",E152=""),"REVIEW",IF(L152="Missing","MISSING RECEIPT",IF(K152&gt;'Setup &amp; Categories'!$B$6,"HIGH EXPENSE",""))))</f>
        <v/>
      </c>
    </row>
    <row r="153">
      <c r="A153" s="21" t="n"/>
      <c r="B153" s="5" t="n"/>
      <c r="C153" s="5" t="n"/>
      <c r="D153" s="5" t="n"/>
      <c r="E153" s="5" t="n"/>
      <c r="F153" s="5" t="n"/>
      <c r="G153" s="5" t="n"/>
      <c r="H153" s="5" t="n"/>
      <c r="I153" s="22" t="n"/>
      <c r="J153" s="22" t="n"/>
      <c r="K153" s="23">
        <f>IF(COUNTA(A153:J153)=0,"",N(I153)+N(J153))</f>
        <v/>
      </c>
      <c r="L153" s="5" t="n"/>
      <c r="M153" s="5" t="n"/>
      <c r="N153" s="5" t="n"/>
      <c r="O153" s="8">
        <f>IF(A153="","",IF(OR(D153="",E153=""),"REVIEW",IF(L153="Missing","MISSING RECEIPT",IF(K153&gt;'Setup &amp; Categories'!$B$6,"HIGH EXPENSE",""))))</f>
        <v/>
      </c>
    </row>
    <row r="154">
      <c r="A154" s="21" t="n"/>
      <c r="B154" s="5" t="n"/>
      <c r="C154" s="5" t="n"/>
      <c r="D154" s="5" t="n"/>
      <c r="E154" s="5" t="n"/>
      <c r="F154" s="5" t="n"/>
      <c r="G154" s="5" t="n"/>
      <c r="H154" s="5" t="n"/>
      <c r="I154" s="22" t="n"/>
      <c r="J154" s="22" t="n"/>
      <c r="K154" s="23">
        <f>IF(COUNTA(A154:J154)=0,"",N(I154)+N(J154))</f>
        <v/>
      </c>
      <c r="L154" s="5" t="n"/>
      <c r="M154" s="5" t="n"/>
      <c r="N154" s="5" t="n"/>
      <c r="O154" s="8">
        <f>IF(A154="","",IF(OR(D154="",E154=""),"REVIEW",IF(L154="Missing","MISSING RECEIPT",IF(K154&gt;'Setup &amp; Categories'!$B$6,"HIGH EXPENSE",""))))</f>
        <v/>
      </c>
    </row>
    <row r="155">
      <c r="A155" s="21" t="n"/>
      <c r="B155" s="5" t="n"/>
      <c r="C155" s="5" t="n"/>
      <c r="D155" s="5" t="n"/>
      <c r="E155" s="5" t="n"/>
      <c r="F155" s="5" t="n"/>
      <c r="G155" s="5" t="n"/>
      <c r="H155" s="5" t="n"/>
      <c r="I155" s="22" t="n"/>
      <c r="J155" s="22" t="n"/>
      <c r="K155" s="23">
        <f>IF(COUNTA(A155:J155)=0,"",N(I155)+N(J155))</f>
        <v/>
      </c>
      <c r="L155" s="5" t="n"/>
      <c r="M155" s="5" t="n"/>
      <c r="N155" s="5" t="n"/>
      <c r="O155" s="8">
        <f>IF(A155="","",IF(OR(D155="",E155=""),"REVIEW",IF(L155="Missing","MISSING RECEIPT",IF(K155&gt;'Setup &amp; Categories'!$B$6,"HIGH EXPENSE",""))))</f>
        <v/>
      </c>
    </row>
    <row r="156">
      <c r="A156" s="21" t="n"/>
      <c r="B156" s="5" t="n"/>
      <c r="C156" s="5" t="n"/>
      <c r="D156" s="5" t="n"/>
      <c r="E156" s="5" t="n"/>
      <c r="F156" s="5" t="n"/>
      <c r="G156" s="5" t="n"/>
      <c r="H156" s="5" t="n"/>
      <c r="I156" s="22" t="n"/>
      <c r="J156" s="22" t="n"/>
      <c r="K156" s="23">
        <f>IF(COUNTA(A156:J156)=0,"",N(I156)+N(J156))</f>
        <v/>
      </c>
      <c r="L156" s="5" t="n"/>
      <c r="M156" s="5" t="n"/>
      <c r="N156" s="5" t="n"/>
      <c r="O156" s="8">
        <f>IF(A156="","",IF(OR(D156="",E156=""),"REVIEW",IF(L156="Missing","MISSING RECEIPT",IF(K156&gt;'Setup &amp; Categories'!$B$6,"HIGH EXPENSE",""))))</f>
        <v/>
      </c>
    </row>
    <row r="157">
      <c r="A157" s="21" t="n"/>
      <c r="B157" s="5" t="n"/>
      <c r="C157" s="5" t="n"/>
      <c r="D157" s="5" t="n"/>
      <c r="E157" s="5" t="n"/>
      <c r="F157" s="5" t="n"/>
      <c r="G157" s="5" t="n"/>
      <c r="H157" s="5" t="n"/>
      <c r="I157" s="22" t="n"/>
      <c r="J157" s="22" t="n"/>
      <c r="K157" s="23">
        <f>IF(COUNTA(A157:J157)=0,"",N(I157)+N(J157))</f>
        <v/>
      </c>
      <c r="L157" s="5" t="n"/>
      <c r="M157" s="5" t="n"/>
      <c r="N157" s="5" t="n"/>
      <c r="O157" s="8">
        <f>IF(A157="","",IF(OR(D157="",E157=""),"REVIEW",IF(L157="Missing","MISSING RECEIPT",IF(K157&gt;'Setup &amp; Categories'!$B$6,"HIGH EXPENSE",""))))</f>
        <v/>
      </c>
    </row>
    <row r="158">
      <c r="A158" s="21" t="n"/>
      <c r="B158" s="5" t="n"/>
      <c r="C158" s="5" t="n"/>
      <c r="D158" s="5" t="n"/>
      <c r="E158" s="5" t="n"/>
      <c r="F158" s="5" t="n"/>
      <c r="G158" s="5" t="n"/>
      <c r="H158" s="5" t="n"/>
      <c r="I158" s="22" t="n"/>
      <c r="J158" s="22" t="n"/>
      <c r="K158" s="23">
        <f>IF(COUNTA(A158:J158)=0,"",N(I158)+N(J158))</f>
        <v/>
      </c>
      <c r="L158" s="5" t="n"/>
      <c r="M158" s="5" t="n"/>
      <c r="N158" s="5" t="n"/>
      <c r="O158" s="8">
        <f>IF(A158="","",IF(OR(D158="",E158=""),"REVIEW",IF(L158="Missing","MISSING RECEIPT",IF(K158&gt;'Setup &amp; Categories'!$B$6,"HIGH EXPENSE",""))))</f>
        <v/>
      </c>
    </row>
    <row r="159">
      <c r="A159" s="21" t="n"/>
      <c r="B159" s="5" t="n"/>
      <c r="C159" s="5" t="n"/>
      <c r="D159" s="5" t="n"/>
      <c r="E159" s="5" t="n"/>
      <c r="F159" s="5" t="n"/>
      <c r="G159" s="5" t="n"/>
      <c r="H159" s="5" t="n"/>
      <c r="I159" s="22" t="n"/>
      <c r="J159" s="22" t="n"/>
      <c r="K159" s="23">
        <f>IF(COUNTA(A159:J159)=0,"",N(I159)+N(J159))</f>
        <v/>
      </c>
      <c r="L159" s="5" t="n"/>
      <c r="M159" s="5" t="n"/>
      <c r="N159" s="5" t="n"/>
      <c r="O159" s="8">
        <f>IF(A159="","",IF(OR(D159="",E159=""),"REVIEW",IF(L159="Missing","MISSING RECEIPT",IF(K159&gt;'Setup &amp; Categories'!$B$6,"HIGH EXPENSE",""))))</f>
        <v/>
      </c>
    </row>
    <row r="160">
      <c r="A160" s="21" t="n"/>
      <c r="B160" s="5" t="n"/>
      <c r="C160" s="5" t="n"/>
      <c r="D160" s="5" t="n"/>
      <c r="E160" s="5" t="n"/>
      <c r="F160" s="5" t="n"/>
      <c r="G160" s="5" t="n"/>
      <c r="H160" s="5" t="n"/>
      <c r="I160" s="22" t="n"/>
      <c r="J160" s="22" t="n"/>
      <c r="K160" s="23">
        <f>IF(COUNTA(A160:J160)=0,"",N(I160)+N(J160))</f>
        <v/>
      </c>
      <c r="L160" s="5" t="n"/>
      <c r="M160" s="5" t="n"/>
      <c r="N160" s="5" t="n"/>
      <c r="O160" s="8">
        <f>IF(A160="","",IF(OR(D160="",E160=""),"REVIEW",IF(L160="Missing","MISSING RECEIPT",IF(K160&gt;'Setup &amp; Categories'!$B$6,"HIGH EXPENSE",""))))</f>
        <v/>
      </c>
    </row>
    <row r="161">
      <c r="A161" s="21" t="n"/>
      <c r="B161" s="5" t="n"/>
      <c r="C161" s="5" t="n"/>
      <c r="D161" s="5" t="n"/>
      <c r="E161" s="5" t="n"/>
      <c r="F161" s="5" t="n"/>
      <c r="G161" s="5" t="n"/>
      <c r="H161" s="5" t="n"/>
      <c r="I161" s="22" t="n"/>
      <c r="J161" s="22" t="n"/>
      <c r="K161" s="23">
        <f>IF(COUNTA(A161:J161)=0,"",N(I161)+N(J161))</f>
        <v/>
      </c>
      <c r="L161" s="5" t="n"/>
      <c r="M161" s="5" t="n"/>
      <c r="N161" s="5" t="n"/>
      <c r="O161" s="8">
        <f>IF(A161="","",IF(OR(D161="",E161=""),"REVIEW",IF(L161="Missing","MISSING RECEIPT",IF(K161&gt;'Setup &amp; Categories'!$B$6,"HIGH EXPENSE",""))))</f>
        <v/>
      </c>
    </row>
    <row r="162">
      <c r="A162" s="21" t="n"/>
      <c r="B162" s="5" t="n"/>
      <c r="C162" s="5" t="n"/>
      <c r="D162" s="5" t="n"/>
      <c r="E162" s="5" t="n"/>
      <c r="F162" s="5" t="n"/>
      <c r="G162" s="5" t="n"/>
      <c r="H162" s="5" t="n"/>
      <c r="I162" s="22" t="n"/>
      <c r="J162" s="22" t="n"/>
      <c r="K162" s="23">
        <f>IF(COUNTA(A162:J162)=0,"",N(I162)+N(J162))</f>
        <v/>
      </c>
      <c r="L162" s="5" t="n"/>
      <c r="M162" s="5" t="n"/>
      <c r="N162" s="5" t="n"/>
      <c r="O162" s="8">
        <f>IF(A162="","",IF(OR(D162="",E162=""),"REVIEW",IF(L162="Missing","MISSING RECEIPT",IF(K162&gt;'Setup &amp; Categories'!$B$6,"HIGH EXPENSE",""))))</f>
        <v/>
      </c>
    </row>
    <row r="163">
      <c r="A163" s="21" t="n"/>
      <c r="B163" s="5" t="n"/>
      <c r="C163" s="5" t="n"/>
      <c r="D163" s="5" t="n"/>
      <c r="E163" s="5" t="n"/>
      <c r="F163" s="5" t="n"/>
      <c r="G163" s="5" t="n"/>
      <c r="H163" s="5" t="n"/>
      <c r="I163" s="22" t="n"/>
      <c r="J163" s="22" t="n"/>
      <c r="K163" s="23">
        <f>IF(COUNTA(A163:J163)=0,"",N(I163)+N(J163))</f>
        <v/>
      </c>
      <c r="L163" s="5" t="n"/>
      <c r="M163" s="5" t="n"/>
      <c r="N163" s="5" t="n"/>
      <c r="O163" s="8">
        <f>IF(A163="","",IF(OR(D163="",E163=""),"REVIEW",IF(L163="Missing","MISSING RECEIPT",IF(K163&gt;'Setup &amp; Categories'!$B$6,"HIGH EXPENSE",""))))</f>
        <v/>
      </c>
    </row>
    <row r="164">
      <c r="A164" s="21" t="n"/>
      <c r="B164" s="5" t="n"/>
      <c r="C164" s="5" t="n"/>
      <c r="D164" s="5" t="n"/>
      <c r="E164" s="5" t="n"/>
      <c r="F164" s="5" t="n"/>
      <c r="G164" s="5" t="n"/>
      <c r="H164" s="5" t="n"/>
      <c r="I164" s="22" t="n"/>
      <c r="J164" s="22" t="n"/>
      <c r="K164" s="23">
        <f>IF(COUNTA(A164:J164)=0,"",N(I164)+N(J164))</f>
        <v/>
      </c>
      <c r="L164" s="5" t="n"/>
      <c r="M164" s="5" t="n"/>
      <c r="N164" s="5" t="n"/>
      <c r="O164" s="8">
        <f>IF(A164="","",IF(OR(D164="",E164=""),"REVIEW",IF(L164="Missing","MISSING RECEIPT",IF(K164&gt;'Setup &amp; Categories'!$B$6,"HIGH EXPENSE",""))))</f>
        <v/>
      </c>
    </row>
    <row r="165">
      <c r="A165" s="21" t="n"/>
      <c r="B165" s="5" t="n"/>
      <c r="C165" s="5" t="n"/>
      <c r="D165" s="5" t="n"/>
      <c r="E165" s="5" t="n"/>
      <c r="F165" s="5" t="n"/>
      <c r="G165" s="5" t="n"/>
      <c r="H165" s="5" t="n"/>
      <c r="I165" s="22" t="n"/>
      <c r="J165" s="22" t="n"/>
      <c r="K165" s="23">
        <f>IF(COUNTA(A165:J165)=0,"",N(I165)+N(J165))</f>
        <v/>
      </c>
      <c r="L165" s="5" t="n"/>
      <c r="M165" s="5" t="n"/>
      <c r="N165" s="5" t="n"/>
      <c r="O165" s="8">
        <f>IF(A165="","",IF(OR(D165="",E165=""),"REVIEW",IF(L165="Missing","MISSING RECEIPT",IF(K165&gt;'Setup &amp; Categories'!$B$6,"HIGH EXPENSE",""))))</f>
        <v/>
      </c>
    </row>
    <row r="166">
      <c r="A166" s="21" t="n"/>
      <c r="B166" s="5" t="n"/>
      <c r="C166" s="5" t="n"/>
      <c r="D166" s="5" t="n"/>
      <c r="E166" s="5" t="n"/>
      <c r="F166" s="5" t="n"/>
      <c r="G166" s="5" t="n"/>
      <c r="H166" s="5" t="n"/>
      <c r="I166" s="22" t="n"/>
      <c r="J166" s="22" t="n"/>
      <c r="K166" s="23">
        <f>IF(COUNTA(A166:J166)=0,"",N(I166)+N(J166))</f>
        <v/>
      </c>
      <c r="L166" s="5" t="n"/>
      <c r="M166" s="5" t="n"/>
      <c r="N166" s="5" t="n"/>
      <c r="O166" s="8">
        <f>IF(A166="","",IF(OR(D166="",E166=""),"REVIEW",IF(L166="Missing","MISSING RECEIPT",IF(K166&gt;'Setup &amp; Categories'!$B$6,"HIGH EXPENSE",""))))</f>
        <v/>
      </c>
    </row>
    <row r="167">
      <c r="A167" s="21" t="n"/>
      <c r="B167" s="5" t="n"/>
      <c r="C167" s="5" t="n"/>
      <c r="D167" s="5" t="n"/>
      <c r="E167" s="5" t="n"/>
      <c r="F167" s="5" t="n"/>
      <c r="G167" s="5" t="n"/>
      <c r="H167" s="5" t="n"/>
      <c r="I167" s="22" t="n"/>
      <c r="J167" s="22" t="n"/>
      <c r="K167" s="23">
        <f>IF(COUNTA(A167:J167)=0,"",N(I167)+N(J167))</f>
        <v/>
      </c>
      <c r="L167" s="5" t="n"/>
      <c r="M167" s="5" t="n"/>
      <c r="N167" s="5" t="n"/>
      <c r="O167" s="8">
        <f>IF(A167="","",IF(OR(D167="",E167=""),"REVIEW",IF(L167="Missing","MISSING RECEIPT",IF(K167&gt;'Setup &amp; Categories'!$B$6,"HIGH EXPENSE",""))))</f>
        <v/>
      </c>
    </row>
    <row r="168">
      <c r="A168" s="21" t="n"/>
      <c r="B168" s="5" t="n"/>
      <c r="C168" s="5" t="n"/>
      <c r="D168" s="5" t="n"/>
      <c r="E168" s="5" t="n"/>
      <c r="F168" s="5" t="n"/>
      <c r="G168" s="5" t="n"/>
      <c r="H168" s="5" t="n"/>
      <c r="I168" s="22" t="n"/>
      <c r="J168" s="22" t="n"/>
      <c r="K168" s="23">
        <f>IF(COUNTA(A168:J168)=0,"",N(I168)+N(J168))</f>
        <v/>
      </c>
      <c r="L168" s="5" t="n"/>
      <c r="M168" s="5" t="n"/>
      <c r="N168" s="5" t="n"/>
      <c r="O168" s="8">
        <f>IF(A168="","",IF(OR(D168="",E168=""),"REVIEW",IF(L168="Missing","MISSING RECEIPT",IF(K168&gt;'Setup &amp; Categories'!$B$6,"HIGH EXPENSE",""))))</f>
        <v/>
      </c>
    </row>
    <row r="169">
      <c r="A169" s="21" t="n"/>
      <c r="B169" s="5" t="n"/>
      <c r="C169" s="5" t="n"/>
      <c r="D169" s="5" t="n"/>
      <c r="E169" s="5" t="n"/>
      <c r="F169" s="5" t="n"/>
      <c r="G169" s="5" t="n"/>
      <c r="H169" s="5" t="n"/>
      <c r="I169" s="22" t="n"/>
      <c r="J169" s="22" t="n"/>
      <c r="K169" s="23">
        <f>IF(COUNTA(A169:J169)=0,"",N(I169)+N(J169))</f>
        <v/>
      </c>
      <c r="L169" s="5" t="n"/>
      <c r="M169" s="5" t="n"/>
      <c r="N169" s="5" t="n"/>
      <c r="O169" s="8">
        <f>IF(A169="","",IF(OR(D169="",E169=""),"REVIEW",IF(L169="Missing","MISSING RECEIPT",IF(K169&gt;'Setup &amp; Categories'!$B$6,"HIGH EXPENSE",""))))</f>
        <v/>
      </c>
    </row>
    <row r="170">
      <c r="A170" s="21" t="n"/>
      <c r="B170" s="5" t="n"/>
      <c r="C170" s="5" t="n"/>
      <c r="D170" s="5" t="n"/>
      <c r="E170" s="5" t="n"/>
      <c r="F170" s="5" t="n"/>
      <c r="G170" s="5" t="n"/>
      <c r="H170" s="5" t="n"/>
      <c r="I170" s="22" t="n"/>
      <c r="J170" s="22" t="n"/>
      <c r="K170" s="23">
        <f>IF(COUNTA(A170:J170)=0,"",N(I170)+N(J170))</f>
        <v/>
      </c>
      <c r="L170" s="5" t="n"/>
      <c r="M170" s="5" t="n"/>
      <c r="N170" s="5" t="n"/>
      <c r="O170" s="8">
        <f>IF(A170="","",IF(OR(D170="",E170=""),"REVIEW",IF(L170="Missing","MISSING RECEIPT",IF(K170&gt;'Setup &amp; Categories'!$B$6,"HIGH EXPENSE",""))))</f>
        <v/>
      </c>
    </row>
    <row r="171">
      <c r="A171" s="21" t="n"/>
      <c r="B171" s="5" t="n"/>
      <c r="C171" s="5" t="n"/>
      <c r="D171" s="5" t="n"/>
      <c r="E171" s="5" t="n"/>
      <c r="F171" s="5" t="n"/>
      <c r="G171" s="5" t="n"/>
      <c r="H171" s="5" t="n"/>
      <c r="I171" s="22" t="n"/>
      <c r="J171" s="22" t="n"/>
      <c r="K171" s="23">
        <f>IF(COUNTA(A171:J171)=0,"",N(I171)+N(J171))</f>
        <v/>
      </c>
      <c r="L171" s="5" t="n"/>
      <c r="M171" s="5" t="n"/>
      <c r="N171" s="5" t="n"/>
      <c r="O171" s="8">
        <f>IF(A171="","",IF(OR(D171="",E171=""),"REVIEW",IF(L171="Missing","MISSING RECEIPT",IF(K171&gt;'Setup &amp; Categories'!$B$6,"HIGH EXPENSE",""))))</f>
        <v/>
      </c>
    </row>
    <row r="172">
      <c r="A172" s="21" t="n"/>
      <c r="B172" s="5" t="n"/>
      <c r="C172" s="5" t="n"/>
      <c r="D172" s="5" t="n"/>
      <c r="E172" s="5" t="n"/>
      <c r="F172" s="5" t="n"/>
      <c r="G172" s="5" t="n"/>
      <c r="H172" s="5" t="n"/>
      <c r="I172" s="22" t="n"/>
      <c r="J172" s="22" t="n"/>
      <c r="K172" s="23">
        <f>IF(COUNTA(A172:J172)=0,"",N(I172)+N(J172))</f>
        <v/>
      </c>
      <c r="L172" s="5" t="n"/>
      <c r="M172" s="5" t="n"/>
      <c r="N172" s="5" t="n"/>
      <c r="O172" s="8">
        <f>IF(A172="","",IF(OR(D172="",E172=""),"REVIEW",IF(L172="Missing","MISSING RECEIPT",IF(K172&gt;'Setup &amp; Categories'!$B$6,"HIGH EXPENSE",""))))</f>
        <v/>
      </c>
    </row>
    <row r="173">
      <c r="A173" s="21" t="n"/>
      <c r="B173" s="5" t="n"/>
      <c r="C173" s="5" t="n"/>
      <c r="D173" s="5" t="n"/>
      <c r="E173" s="5" t="n"/>
      <c r="F173" s="5" t="n"/>
      <c r="G173" s="5" t="n"/>
      <c r="H173" s="5" t="n"/>
      <c r="I173" s="22" t="n"/>
      <c r="J173" s="22" t="n"/>
      <c r="K173" s="23">
        <f>IF(COUNTA(A173:J173)=0,"",N(I173)+N(J173))</f>
        <v/>
      </c>
      <c r="L173" s="5" t="n"/>
      <c r="M173" s="5" t="n"/>
      <c r="N173" s="5" t="n"/>
      <c r="O173" s="8">
        <f>IF(A173="","",IF(OR(D173="",E173=""),"REVIEW",IF(L173="Missing","MISSING RECEIPT",IF(K173&gt;'Setup &amp; Categories'!$B$6,"HIGH EXPENSE",""))))</f>
        <v/>
      </c>
    </row>
    <row r="174">
      <c r="A174" s="21" t="n"/>
      <c r="B174" s="5" t="n"/>
      <c r="C174" s="5" t="n"/>
      <c r="D174" s="5" t="n"/>
      <c r="E174" s="5" t="n"/>
      <c r="F174" s="5" t="n"/>
      <c r="G174" s="5" t="n"/>
      <c r="H174" s="5" t="n"/>
      <c r="I174" s="22" t="n"/>
      <c r="J174" s="22" t="n"/>
      <c r="K174" s="23">
        <f>IF(COUNTA(A174:J174)=0,"",N(I174)+N(J174))</f>
        <v/>
      </c>
      <c r="L174" s="5" t="n"/>
      <c r="M174" s="5" t="n"/>
      <c r="N174" s="5" t="n"/>
      <c r="O174" s="8">
        <f>IF(A174="","",IF(OR(D174="",E174=""),"REVIEW",IF(L174="Missing","MISSING RECEIPT",IF(K174&gt;'Setup &amp; Categories'!$B$6,"HIGH EXPENSE",""))))</f>
        <v/>
      </c>
    </row>
    <row r="175">
      <c r="A175" s="21" t="n"/>
      <c r="B175" s="5" t="n"/>
      <c r="C175" s="5" t="n"/>
      <c r="D175" s="5" t="n"/>
      <c r="E175" s="5" t="n"/>
      <c r="F175" s="5" t="n"/>
      <c r="G175" s="5" t="n"/>
      <c r="H175" s="5" t="n"/>
      <c r="I175" s="22" t="n"/>
      <c r="J175" s="22" t="n"/>
      <c r="K175" s="23">
        <f>IF(COUNTA(A175:J175)=0,"",N(I175)+N(J175))</f>
        <v/>
      </c>
      <c r="L175" s="5" t="n"/>
      <c r="M175" s="5" t="n"/>
      <c r="N175" s="5" t="n"/>
      <c r="O175" s="8">
        <f>IF(A175="","",IF(OR(D175="",E175=""),"REVIEW",IF(L175="Missing","MISSING RECEIPT",IF(K175&gt;'Setup &amp; Categories'!$B$6,"HIGH EXPENSE",""))))</f>
        <v/>
      </c>
    </row>
    <row r="176">
      <c r="A176" s="21" t="n"/>
      <c r="B176" s="5" t="n"/>
      <c r="C176" s="5" t="n"/>
      <c r="D176" s="5" t="n"/>
      <c r="E176" s="5" t="n"/>
      <c r="F176" s="5" t="n"/>
      <c r="G176" s="5" t="n"/>
      <c r="H176" s="5" t="n"/>
      <c r="I176" s="22" t="n"/>
      <c r="J176" s="22" t="n"/>
      <c r="K176" s="23">
        <f>IF(COUNTA(A176:J176)=0,"",N(I176)+N(J176))</f>
        <v/>
      </c>
      <c r="L176" s="5" t="n"/>
      <c r="M176" s="5" t="n"/>
      <c r="N176" s="5" t="n"/>
      <c r="O176" s="8">
        <f>IF(A176="","",IF(OR(D176="",E176=""),"REVIEW",IF(L176="Missing","MISSING RECEIPT",IF(K176&gt;'Setup &amp; Categories'!$B$6,"HIGH EXPENSE",""))))</f>
        <v/>
      </c>
    </row>
    <row r="177">
      <c r="A177" s="21" t="n"/>
      <c r="B177" s="5" t="n"/>
      <c r="C177" s="5" t="n"/>
      <c r="D177" s="5" t="n"/>
      <c r="E177" s="5" t="n"/>
      <c r="F177" s="5" t="n"/>
      <c r="G177" s="5" t="n"/>
      <c r="H177" s="5" t="n"/>
      <c r="I177" s="22" t="n"/>
      <c r="J177" s="22" t="n"/>
      <c r="K177" s="23">
        <f>IF(COUNTA(A177:J177)=0,"",N(I177)+N(J177))</f>
        <v/>
      </c>
      <c r="L177" s="5" t="n"/>
      <c r="M177" s="5" t="n"/>
      <c r="N177" s="5" t="n"/>
      <c r="O177" s="8">
        <f>IF(A177="","",IF(OR(D177="",E177=""),"REVIEW",IF(L177="Missing","MISSING RECEIPT",IF(K177&gt;'Setup &amp; Categories'!$B$6,"HIGH EXPENSE",""))))</f>
        <v/>
      </c>
    </row>
    <row r="178">
      <c r="A178" s="21" t="n"/>
      <c r="B178" s="5" t="n"/>
      <c r="C178" s="5" t="n"/>
      <c r="D178" s="5" t="n"/>
      <c r="E178" s="5" t="n"/>
      <c r="F178" s="5" t="n"/>
      <c r="G178" s="5" t="n"/>
      <c r="H178" s="5" t="n"/>
      <c r="I178" s="22" t="n"/>
      <c r="J178" s="22" t="n"/>
      <c r="K178" s="23">
        <f>IF(COUNTA(A178:J178)=0,"",N(I178)+N(J178))</f>
        <v/>
      </c>
      <c r="L178" s="5" t="n"/>
      <c r="M178" s="5" t="n"/>
      <c r="N178" s="5" t="n"/>
      <c r="O178" s="8">
        <f>IF(A178="","",IF(OR(D178="",E178=""),"REVIEW",IF(L178="Missing","MISSING RECEIPT",IF(K178&gt;'Setup &amp; Categories'!$B$6,"HIGH EXPENSE",""))))</f>
        <v/>
      </c>
    </row>
    <row r="179">
      <c r="A179" s="21" t="n"/>
      <c r="B179" s="5" t="n"/>
      <c r="C179" s="5" t="n"/>
      <c r="D179" s="5" t="n"/>
      <c r="E179" s="5" t="n"/>
      <c r="F179" s="5" t="n"/>
      <c r="G179" s="5" t="n"/>
      <c r="H179" s="5" t="n"/>
      <c r="I179" s="22" t="n"/>
      <c r="J179" s="22" t="n"/>
      <c r="K179" s="23">
        <f>IF(COUNTA(A179:J179)=0,"",N(I179)+N(J179))</f>
        <v/>
      </c>
      <c r="L179" s="5" t="n"/>
      <c r="M179" s="5" t="n"/>
      <c r="N179" s="5" t="n"/>
      <c r="O179" s="8">
        <f>IF(A179="","",IF(OR(D179="",E179=""),"REVIEW",IF(L179="Missing","MISSING RECEIPT",IF(K179&gt;'Setup &amp; Categories'!$B$6,"HIGH EXPENSE",""))))</f>
        <v/>
      </c>
    </row>
    <row r="180">
      <c r="A180" s="21" t="n"/>
      <c r="B180" s="5" t="n"/>
      <c r="C180" s="5" t="n"/>
      <c r="D180" s="5" t="n"/>
      <c r="E180" s="5" t="n"/>
      <c r="F180" s="5" t="n"/>
      <c r="G180" s="5" t="n"/>
      <c r="H180" s="5" t="n"/>
      <c r="I180" s="22" t="n"/>
      <c r="J180" s="22" t="n"/>
      <c r="K180" s="23">
        <f>IF(COUNTA(A180:J180)=0,"",N(I180)+N(J180))</f>
        <v/>
      </c>
      <c r="L180" s="5" t="n"/>
      <c r="M180" s="5" t="n"/>
      <c r="N180" s="5" t="n"/>
      <c r="O180" s="8">
        <f>IF(A180="","",IF(OR(D180="",E180=""),"REVIEW",IF(L180="Missing","MISSING RECEIPT",IF(K180&gt;'Setup &amp; Categories'!$B$6,"HIGH EXPENSE",""))))</f>
        <v/>
      </c>
    </row>
    <row r="181">
      <c r="A181" s="21" t="n"/>
      <c r="B181" s="5" t="n"/>
      <c r="C181" s="5" t="n"/>
      <c r="D181" s="5" t="n"/>
      <c r="E181" s="5" t="n"/>
      <c r="F181" s="5" t="n"/>
      <c r="G181" s="5" t="n"/>
      <c r="H181" s="5" t="n"/>
      <c r="I181" s="22" t="n"/>
      <c r="J181" s="22" t="n"/>
      <c r="K181" s="23">
        <f>IF(COUNTA(A181:J181)=0,"",N(I181)+N(J181))</f>
        <v/>
      </c>
      <c r="L181" s="5" t="n"/>
      <c r="M181" s="5" t="n"/>
      <c r="N181" s="5" t="n"/>
      <c r="O181" s="8">
        <f>IF(A181="","",IF(OR(D181="",E181=""),"REVIEW",IF(L181="Missing","MISSING RECEIPT",IF(K181&gt;'Setup &amp; Categories'!$B$6,"HIGH EXPENSE",""))))</f>
        <v/>
      </c>
    </row>
    <row r="182">
      <c r="A182" s="21" t="n"/>
      <c r="B182" s="5" t="n"/>
      <c r="C182" s="5" t="n"/>
      <c r="D182" s="5" t="n"/>
      <c r="E182" s="5" t="n"/>
      <c r="F182" s="5" t="n"/>
      <c r="G182" s="5" t="n"/>
      <c r="H182" s="5" t="n"/>
      <c r="I182" s="22" t="n"/>
      <c r="J182" s="22" t="n"/>
      <c r="K182" s="23">
        <f>IF(COUNTA(A182:J182)=0,"",N(I182)+N(J182))</f>
        <v/>
      </c>
      <c r="L182" s="5" t="n"/>
      <c r="M182" s="5" t="n"/>
      <c r="N182" s="5" t="n"/>
      <c r="O182" s="8">
        <f>IF(A182="","",IF(OR(D182="",E182=""),"REVIEW",IF(L182="Missing","MISSING RECEIPT",IF(K182&gt;'Setup &amp; Categories'!$B$6,"HIGH EXPENSE",""))))</f>
        <v/>
      </c>
    </row>
    <row r="183">
      <c r="A183" s="21" t="n"/>
      <c r="B183" s="5" t="n"/>
      <c r="C183" s="5" t="n"/>
      <c r="D183" s="5" t="n"/>
      <c r="E183" s="5" t="n"/>
      <c r="F183" s="5" t="n"/>
      <c r="G183" s="5" t="n"/>
      <c r="H183" s="5" t="n"/>
      <c r="I183" s="22" t="n"/>
      <c r="J183" s="22" t="n"/>
      <c r="K183" s="23">
        <f>IF(COUNTA(A183:J183)=0,"",N(I183)+N(J183))</f>
        <v/>
      </c>
      <c r="L183" s="5" t="n"/>
      <c r="M183" s="5" t="n"/>
      <c r="N183" s="5" t="n"/>
      <c r="O183" s="8">
        <f>IF(A183="","",IF(OR(D183="",E183=""),"REVIEW",IF(L183="Missing","MISSING RECEIPT",IF(K183&gt;'Setup &amp; Categories'!$B$6,"HIGH EXPENSE",""))))</f>
        <v/>
      </c>
    </row>
    <row r="184">
      <c r="A184" s="21" t="n"/>
      <c r="B184" s="5" t="n"/>
      <c r="C184" s="5" t="n"/>
      <c r="D184" s="5" t="n"/>
      <c r="E184" s="5" t="n"/>
      <c r="F184" s="5" t="n"/>
      <c r="G184" s="5" t="n"/>
      <c r="H184" s="5" t="n"/>
      <c r="I184" s="22" t="n"/>
      <c r="J184" s="22" t="n"/>
      <c r="K184" s="23">
        <f>IF(COUNTA(A184:J184)=0,"",N(I184)+N(J184))</f>
        <v/>
      </c>
      <c r="L184" s="5" t="n"/>
      <c r="M184" s="5" t="n"/>
      <c r="N184" s="5" t="n"/>
      <c r="O184" s="8">
        <f>IF(A184="","",IF(OR(D184="",E184=""),"REVIEW",IF(L184="Missing","MISSING RECEIPT",IF(K184&gt;'Setup &amp; Categories'!$B$6,"HIGH EXPENSE",""))))</f>
        <v/>
      </c>
    </row>
    <row r="185">
      <c r="A185" s="21" t="n"/>
      <c r="B185" s="5" t="n"/>
      <c r="C185" s="5" t="n"/>
      <c r="D185" s="5" t="n"/>
      <c r="E185" s="5" t="n"/>
      <c r="F185" s="5" t="n"/>
      <c r="G185" s="5" t="n"/>
      <c r="H185" s="5" t="n"/>
      <c r="I185" s="22" t="n"/>
      <c r="J185" s="22" t="n"/>
      <c r="K185" s="23">
        <f>IF(COUNTA(A185:J185)=0,"",N(I185)+N(J185))</f>
        <v/>
      </c>
      <c r="L185" s="5" t="n"/>
      <c r="M185" s="5" t="n"/>
      <c r="N185" s="5" t="n"/>
      <c r="O185" s="8">
        <f>IF(A185="","",IF(OR(D185="",E185=""),"REVIEW",IF(L185="Missing","MISSING RECEIPT",IF(K185&gt;'Setup &amp; Categories'!$B$6,"HIGH EXPENSE",""))))</f>
        <v/>
      </c>
    </row>
    <row r="186">
      <c r="A186" s="21" t="n"/>
      <c r="B186" s="5" t="n"/>
      <c r="C186" s="5" t="n"/>
      <c r="D186" s="5" t="n"/>
      <c r="E186" s="5" t="n"/>
      <c r="F186" s="5" t="n"/>
      <c r="G186" s="5" t="n"/>
      <c r="H186" s="5" t="n"/>
      <c r="I186" s="22" t="n"/>
      <c r="J186" s="22" t="n"/>
      <c r="K186" s="23">
        <f>IF(COUNTA(A186:J186)=0,"",N(I186)+N(J186))</f>
        <v/>
      </c>
      <c r="L186" s="5" t="n"/>
      <c r="M186" s="5" t="n"/>
      <c r="N186" s="5" t="n"/>
      <c r="O186" s="8">
        <f>IF(A186="","",IF(OR(D186="",E186=""),"REVIEW",IF(L186="Missing","MISSING RECEIPT",IF(K186&gt;'Setup &amp; Categories'!$B$6,"HIGH EXPENSE",""))))</f>
        <v/>
      </c>
    </row>
    <row r="187">
      <c r="A187" s="21" t="n"/>
      <c r="B187" s="5" t="n"/>
      <c r="C187" s="5" t="n"/>
      <c r="D187" s="5" t="n"/>
      <c r="E187" s="5" t="n"/>
      <c r="F187" s="5" t="n"/>
      <c r="G187" s="5" t="n"/>
      <c r="H187" s="5" t="n"/>
      <c r="I187" s="22" t="n"/>
      <c r="J187" s="22" t="n"/>
      <c r="K187" s="23">
        <f>IF(COUNTA(A187:J187)=0,"",N(I187)+N(J187))</f>
        <v/>
      </c>
      <c r="L187" s="5" t="n"/>
      <c r="M187" s="5" t="n"/>
      <c r="N187" s="5" t="n"/>
      <c r="O187" s="8">
        <f>IF(A187="","",IF(OR(D187="",E187=""),"REVIEW",IF(L187="Missing","MISSING RECEIPT",IF(K187&gt;'Setup &amp; Categories'!$B$6,"HIGH EXPENSE",""))))</f>
        <v/>
      </c>
    </row>
    <row r="188">
      <c r="A188" s="21" t="n"/>
      <c r="B188" s="5" t="n"/>
      <c r="C188" s="5" t="n"/>
      <c r="D188" s="5" t="n"/>
      <c r="E188" s="5" t="n"/>
      <c r="F188" s="5" t="n"/>
      <c r="G188" s="5" t="n"/>
      <c r="H188" s="5" t="n"/>
      <c r="I188" s="22" t="n"/>
      <c r="J188" s="22" t="n"/>
      <c r="K188" s="23">
        <f>IF(COUNTA(A188:J188)=0,"",N(I188)+N(J188))</f>
        <v/>
      </c>
      <c r="L188" s="5" t="n"/>
      <c r="M188" s="5" t="n"/>
      <c r="N188" s="5" t="n"/>
      <c r="O188" s="8">
        <f>IF(A188="","",IF(OR(D188="",E188=""),"REVIEW",IF(L188="Missing","MISSING RECEIPT",IF(K188&gt;'Setup &amp; Categories'!$B$6,"HIGH EXPENSE",""))))</f>
        <v/>
      </c>
    </row>
    <row r="189">
      <c r="A189" s="21" t="n"/>
      <c r="B189" s="5" t="n"/>
      <c r="C189" s="5" t="n"/>
      <c r="D189" s="5" t="n"/>
      <c r="E189" s="5" t="n"/>
      <c r="F189" s="5" t="n"/>
      <c r="G189" s="5" t="n"/>
      <c r="H189" s="5" t="n"/>
      <c r="I189" s="22" t="n"/>
      <c r="J189" s="22" t="n"/>
      <c r="K189" s="23">
        <f>IF(COUNTA(A189:J189)=0,"",N(I189)+N(J189))</f>
        <v/>
      </c>
      <c r="L189" s="5" t="n"/>
      <c r="M189" s="5" t="n"/>
      <c r="N189" s="5" t="n"/>
      <c r="O189" s="8">
        <f>IF(A189="","",IF(OR(D189="",E189=""),"REVIEW",IF(L189="Missing","MISSING RECEIPT",IF(K189&gt;'Setup &amp; Categories'!$B$6,"HIGH EXPENSE",""))))</f>
        <v/>
      </c>
    </row>
    <row r="190">
      <c r="A190" s="21" t="n"/>
      <c r="B190" s="5" t="n"/>
      <c r="C190" s="5" t="n"/>
      <c r="D190" s="5" t="n"/>
      <c r="E190" s="5" t="n"/>
      <c r="F190" s="5" t="n"/>
      <c r="G190" s="5" t="n"/>
      <c r="H190" s="5" t="n"/>
      <c r="I190" s="22" t="n"/>
      <c r="J190" s="22" t="n"/>
      <c r="K190" s="23">
        <f>IF(COUNTA(A190:J190)=0,"",N(I190)+N(J190))</f>
        <v/>
      </c>
      <c r="L190" s="5" t="n"/>
      <c r="M190" s="5" t="n"/>
      <c r="N190" s="5" t="n"/>
      <c r="O190" s="8">
        <f>IF(A190="","",IF(OR(D190="",E190=""),"REVIEW",IF(L190="Missing","MISSING RECEIPT",IF(K190&gt;'Setup &amp; Categories'!$B$6,"HIGH EXPENSE",""))))</f>
        <v/>
      </c>
    </row>
    <row r="191">
      <c r="A191" s="21" t="n"/>
      <c r="B191" s="5" t="n"/>
      <c r="C191" s="5" t="n"/>
      <c r="D191" s="5" t="n"/>
      <c r="E191" s="5" t="n"/>
      <c r="F191" s="5" t="n"/>
      <c r="G191" s="5" t="n"/>
      <c r="H191" s="5" t="n"/>
      <c r="I191" s="22" t="n"/>
      <c r="J191" s="22" t="n"/>
      <c r="K191" s="23">
        <f>IF(COUNTA(A191:J191)=0,"",N(I191)+N(J191))</f>
        <v/>
      </c>
      <c r="L191" s="5" t="n"/>
      <c r="M191" s="5" t="n"/>
      <c r="N191" s="5" t="n"/>
      <c r="O191" s="8">
        <f>IF(A191="","",IF(OR(D191="",E191=""),"REVIEW",IF(L191="Missing","MISSING RECEIPT",IF(K191&gt;'Setup &amp; Categories'!$B$6,"HIGH EXPENSE",""))))</f>
        <v/>
      </c>
    </row>
    <row r="192">
      <c r="A192" s="21" t="n"/>
      <c r="B192" s="5" t="n"/>
      <c r="C192" s="5" t="n"/>
      <c r="D192" s="5" t="n"/>
      <c r="E192" s="5" t="n"/>
      <c r="F192" s="5" t="n"/>
      <c r="G192" s="5" t="n"/>
      <c r="H192" s="5" t="n"/>
      <c r="I192" s="22" t="n"/>
      <c r="J192" s="22" t="n"/>
      <c r="K192" s="23">
        <f>IF(COUNTA(A192:J192)=0,"",N(I192)+N(J192))</f>
        <v/>
      </c>
      <c r="L192" s="5" t="n"/>
      <c r="M192" s="5" t="n"/>
      <c r="N192" s="5" t="n"/>
      <c r="O192" s="8">
        <f>IF(A192="","",IF(OR(D192="",E192=""),"REVIEW",IF(L192="Missing","MISSING RECEIPT",IF(K192&gt;'Setup &amp; Categories'!$B$6,"HIGH EXPENSE",""))))</f>
        <v/>
      </c>
    </row>
    <row r="193">
      <c r="A193" s="21" t="n"/>
      <c r="B193" s="5" t="n"/>
      <c r="C193" s="5" t="n"/>
      <c r="D193" s="5" t="n"/>
      <c r="E193" s="5" t="n"/>
      <c r="F193" s="5" t="n"/>
      <c r="G193" s="5" t="n"/>
      <c r="H193" s="5" t="n"/>
      <c r="I193" s="22" t="n"/>
      <c r="J193" s="22" t="n"/>
      <c r="K193" s="23">
        <f>IF(COUNTA(A193:J193)=0,"",N(I193)+N(J193))</f>
        <v/>
      </c>
      <c r="L193" s="5" t="n"/>
      <c r="M193" s="5" t="n"/>
      <c r="N193" s="5" t="n"/>
      <c r="O193" s="8">
        <f>IF(A193="","",IF(OR(D193="",E193=""),"REVIEW",IF(L193="Missing","MISSING RECEIPT",IF(K193&gt;'Setup &amp; Categories'!$B$6,"HIGH EXPENSE",""))))</f>
        <v/>
      </c>
    </row>
    <row r="194">
      <c r="A194" s="21" t="n"/>
      <c r="B194" s="5" t="n"/>
      <c r="C194" s="5" t="n"/>
      <c r="D194" s="5" t="n"/>
      <c r="E194" s="5" t="n"/>
      <c r="F194" s="5" t="n"/>
      <c r="G194" s="5" t="n"/>
      <c r="H194" s="5" t="n"/>
      <c r="I194" s="22" t="n"/>
      <c r="J194" s="22" t="n"/>
      <c r="K194" s="23">
        <f>IF(COUNTA(A194:J194)=0,"",N(I194)+N(J194))</f>
        <v/>
      </c>
      <c r="L194" s="5" t="n"/>
      <c r="M194" s="5" t="n"/>
      <c r="N194" s="5" t="n"/>
      <c r="O194" s="8">
        <f>IF(A194="","",IF(OR(D194="",E194=""),"REVIEW",IF(L194="Missing","MISSING RECEIPT",IF(K194&gt;'Setup &amp; Categories'!$B$6,"HIGH EXPENSE",""))))</f>
        <v/>
      </c>
    </row>
    <row r="195">
      <c r="A195" s="21" t="n"/>
      <c r="B195" s="5" t="n"/>
      <c r="C195" s="5" t="n"/>
      <c r="D195" s="5" t="n"/>
      <c r="E195" s="5" t="n"/>
      <c r="F195" s="5" t="n"/>
      <c r="G195" s="5" t="n"/>
      <c r="H195" s="5" t="n"/>
      <c r="I195" s="22" t="n"/>
      <c r="J195" s="22" t="n"/>
      <c r="K195" s="23">
        <f>IF(COUNTA(A195:J195)=0,"",N(I195)+N(J195))</f>
        <v/>
      </c>
      <c r="L195" s="5" t="n"/>
      <c r="M195" s="5" t="n"/>
      <c r="N195" s="5" t="n"/>
      <c r="O195" s="8">
        <f>IF(A195="","",IF(OR(D195="",E195=""),"REVIEW",IF(L195="Missing","MISSING RECEIPT",IF(K195&gt;'Setup &amp; Categories'!$B$6,"HIGH EXPENSE",""))))</f>
        <v/>
      </c>
    </row>
    <row r="196">
      <c r="A196" s="21" t="n"/>
      <c r="B196" s="5" t="n"/>
      <c r="C196" s="5" t="n"/>
      <c r="D196" s="5" t="n"/>
      <c r="E196" s="5" t="n"/>
      <c r="F196" s="5" t="n"/>
      <c r="G196" s="5" t="n"/>
      <c r="H196" s="5" t="n"/>
      <c r="I196" s="22" t="n"/>
      <c r="J196" s="22" t="n"/>
      <c r="K196" s="23">
        <f>IF(COUNTA(A196:J196)=0,"",N(I196)+N(J196))</f>
        <v/>
      </c>
      <c r="L196" s="5" t="n"/>
      <c r="M196" s="5" t="n"/>
      <c r="N196" s="5" t="n"/>
      <c r="O196" s="8">
        <f>IF(A196="","",IF(OR(D196="",E196=""),"REVIEW",IF(L196="Missing","MISSING RECEIPT",IF(K196&gt;'Setup &amp; Categories'!$B$6,"HIGH EXPENSE",""))))</f>
        <v/>
      </c>
    </row>
    <row r="197">
      <c r="A197" s="21" t="n"/>
      <c r="B197" s="5" t="n"/>
      <c r="C197" s="5" t="n"/>
      <c r="D197" s="5" t="n"/>
      <c r="E197" s="5" t="n"/>
      <c r="F197" s="5" t="n"/>
      <c r="G197" s="5" t="n"/>
      <c r="H197" s="5" t="n"/>
      <c r="I197" s="22" t="n"/>
      <c r="J197" s="22" t="n"/>
      <c r="K197" s="23">
        <f>IF(COUNTA(A197:J197)=0,"",N(I197)+N(J197))</f>
        <v/>
      </c>
      <c r="L197" s="5" t="n"/>
      <c r="M197" s="5" t="n"/>
      <c r="N197" s="5" t="n"/>
      <c r="O197" s="8">
        <f>IF(A197="","",IF(OR(D197="",E197=""),"REVIEW",IF(L197="Missing","MISSING RECEIPT",IF(K197&gt;'Setup &amp; Categories'!$B$6,"HIGH EXPENSE",""))))</f>
        <v/>
      </c>
    </row>
    <row r="198">
      <c r="A198" s="21" t="n"/>
      <c r="B198" s="5" t="n"/>
      <c r="C198" s="5" t="n"/>
      <c r="D198" s="5" t="n"/>
      <c r="E198" s="5" t="n"/>
      <c r="F198" s="5" t="n"/>
      <c r="G198" s="5" t="n"/>
      <c r="H198" s="5" t="n"/>
      <c r="I198" s="22" t="n"/>
      <c r="J198" s="22" t="n"/>
      <c r="K198" s="23">
        <f>IF(COUNTA(A198:J198)=0,"",N(I198)+N(J198))</f>
        <v/>
      </c>
      <c r="L198" s="5" t="n"/>
      <c r="M198" s="5" t="n"/>
      <c r="N198" s="5" t="n"/>
      <c r="O198" s="8">
        <f>IF(A198="","",IF(OR(D198="",E198=""),"REVIEW",IF(L198="Missing","MISSING RECEIPT",IF(K198&gt;'Setup &amp; Categories'!$B$6,"HIGH EXPENSE",""))))</f>
        <v/>
      </c>
    </row>
    <row r="199">
      <c r="A199" s="21" t="n"/>
      <c r="B199" s="5" t="n"/>
      <c r="C199" s="5" t="n"/>
      <c r="D199" s="5" t="n"/>
      <c r="E199" s="5" t="n"/>
      <c r="F199" s="5" t="n"/>
      <c r="G199" s="5" t="n"/>
      <c r="H199" s="5" t="n"/>
      <c r="I199" s="22" t="n"/>
      <c r="J199" s="22" t="n"/>
      <c r="K199" s="23">
        <f>IF(COUNTA(A199:J199)=0,"",N(I199)+N(J199))</f>
        <v/>
      </c>
      <c r="L199" s="5" t="n"/>
      <c r="M199" s="5" t="n"/>
      <c r="N199" s="5" t="n"/>
      <c r="O199" s="8">
        <f>IF(A199="","",IF(OR(D199="",E199=""),"REVIEW",IF(L199="Missing","MISSING RECEIPT",IF(K199&gt;'Setup &amp; Categories'!$B$6,"HIGH EXPENSE",""))))</f>
        <v/>
      </c>
    </row>
    <row r="200">
      <c r="A200" s="21" t="n"/>
      <c r="B200" s="5" t="n"/>
      <c r="C200" s="5" t="n"/>
      <c r="D200" s="5" t="n"/>
      <c r="E200" s="5" t="n"/>
      <c r="F200" s="5" t="n"/>
      <c r="G200" s="5" t="n"/>
      <c r="H200" s="5" t="n"/>
      <c r="I200" s="22" t="n"/>
      <c r="J200" s="22" t="n"/>
      <c r="K200" s="23">
        <f>IF(COUNTA(A200:J200)=0,"",N(I200)+N(J200))</f>
        <v/>
      </c>
      <c r="L200" s="5" t="n"/>
      <c r="M200" s="5" t="n"/>
      <c r="N200" s="5" t="n"/>
      <c r="O200" s="8">
        <f>IF(A200="","",IF(OR(D200="",E200=""),"REVIEW",IF(L200="Missing","MISSING RECEIPT",IF(K200&gt;'Setup &amp; Categories'!$B$6,"HIGH EXPENSE",""))))</f>
        <v/>
      </c>
    </row>
    <row r="201">
      <c r="A201" s="21" t="n"/>
      <c r="B201" s="5" t="n"/>
      <c r="C201" s="5" t="n"/>
      <c r="D201" s="5" t="n"/>
      <c r="E201" s="5" t="n"/>
      <c r="F201" s="5" t="n"/>
      <c r="G201" s="5" t="n"/>
      <c r="H201" s="5" t="n"/>
      <c r="I201" s="22" t="n"/>
      <c r="J201" s="22" t="n"/>
      <c r="K201" s="23">
        <f>IF(COUNTA(A201:J201)=0,"",N(I201)+N(J201))</f>
        <v/>
      </c>
      <c r="L201" s="5" t="n"/>
      <c r="M201" s="5" t="n"/>
      <c r="N201" s="5" t="n"/>
      <c r="O201" s="8">
        <f>IF(A201="","",IF(OR(D201="",E201=""),"REVIEW",IF(L201="Missing","MISSING RECEIPT",IF(K201&gt;'Setup &amp; Categories'!$B$6,"HIGH EXPENSE",""))))</f>
        <v/>
      </c>
    </row>
    <row r="202">
      <c r="A202" s="21" t="n"/>
      <c r="B202" s="5" t="n"/>
      <c r="C202" s="5" t="n"/>
      <c r="D202" s="5" t="n"/>
      <c r="E202" s="5" t="n"/>
      <c r="F202" s="5" t="n"/>
      <c r="G202" s="5" t="n"/>
      <c r="H202" s="5" t="n"/>
      <c r="I202" s="22" t="n"/>
      <c r="J202" s="22" t="n"/>
      <c r="K202" s="23">
        <f>IF(COUNTA(A202:J202)=0,"",N(I202)+N(J202))</f>
        <v/>
      </c>
      <c r="L202" s="5" t="n"/>
      <c r="M202" s="5" t="n"/>
      <c r="N202" s="5" t="n"/>
      <c r="O202" s="8">
        <f>IF(A202="","",IF(OR(D202="",E202=""),"REVIEW",IF(L202="Missing","MISSING RECEIPT",IF(K202&gt;'Setup &amp; Categories'!$B$6,"HIGH EXPENSE",""))))</f>
        <v/>
      </c>
    </row>
    <row r="203">
      <c r="A203" s="21" t="n"/>
      <c r="B203" s="5" t="n"/>
      <c r="C203" s="5" t="n"/>
      <c r="D203" s="5" t="n"/>
      <c r="E203" s="5" t="n"/>
      <c r="F203" s="5" t="n"/>
      <c r="G203" s="5" t="n"/>
      <c r="H203" s="5" t="n"/>
      <c r="I203" s="22" t="n"/>
      <c r="J203" s="22" t="n"/>
      <c r="K203" s="23">
        <f>IF(COUNTA(A203:J203)=0,"",N(I203)+N(J203))</f>
        <v/>
      </c>
      <c r="L203" s="5" t="n"/>
      <c r="M203" s="5" t="n"/>
      <c r="N203" s="5" t="n"/>
      <c r="O203" s="8">
        <f>IF(A203="","",IF(OR(D203="",E203=""),"REVIEW",IF(L203="Missing","MISSING RECEIPT",IF(K203&gt;'Setup &amp; Categories'!$B$6,"HIGH EXPENSE",""))))</f>
        <v/>
      </c>
    </row>
    <row r="204">
      <c r="A204" s="21" t="n"/>
      <c r="B204" s="5" t="n"/>
      <c r="C204" s="5" t="n"/>
      <c r="D204" s="5" t="n"/>
      <c r="E204" s="5" t="n"/>
      <c r="F204" s="5" t="n"/>
      <c r="G204" s="5" t="n"/>
      <c r="H204" s="5" t="n"/>
      <c r="I204" s="22" t="n"/>
      <c r="J204" s="22" t="n"/>
      <c r="K204" s="23">
        <f>IF(COUNTA(A204:J204)=0,"",N(I204)+N(J204))</f>
        <v/>
      </c>
      <c r="L204" s="5" t="n"/>
      <c r="M204" s="5" t="n"/>
      <c r="N204" s="5" t="n"/>
      <c r="O204" s="8">
        <f>IF(A204="","",IF(OR(D204="",E204=""),"REVIEW",IF(L204="Missing","MISSING RECEIPT",IF(K204&gt;'Setup &amp; Categories'!$B$6,"HIGH EXPENSE",""))))</f>
        <v/>
      </c>
    </row>
    <row r="205">
      <c r="A205" s="21" t="n"/>
      <c r="B205" s="5" t="n"/>
      <c r="C205" s="5" t="n"/>
      <c r="D205" s="5" t="n"/>
      <c r="E205" s="5" t="n"/>
      <c r="F205" s="5" t="n"/>
      <c r="G205" s="5" t="n"/>
      <c r="H205" s="5" t="n"/>
      <c r="I205" s="22" t="n"/>
      <c r="J205" s="22" t="n"/>
      <c r="K205" s="23">
        <f>IF(COUNTA(A205:J205)=0,"",N(I205)+N(J205))</f>
        <v/>
      </c>
      <c r="L205" s="5" t="n"/>
      <c r="M205" s="5" t="n"/>
      <c r="N205" s="5" t="n"/>
      <c r="O205" s="8">
        <f>IF(A205="","",IF(OR(D205="",E205=""),"REVIEW",IF(L205="Missing","MISSING RECEIPT",IF(K205&gt;'Setup &amp; Categories'!$B$6,"HIGH EXPENSE",""))))</f>
        <v/>
      </c>
    </row>
    <row r="206">
      <c r="A206" s="21" t="n"/>
      <c r="B206" s="5" t="n"/>
      <c r="C206" s="5" t="n"/>
      <c r="D206" s="5" t="n"/>
      <c r="E206" s="5" t="n"/>
      <c r="F206" s="5" t="n"/>
      <c r="G206" s="5" t="n"/>
      <c r="H206" s="5" t="n"/>
      <c r="I206" s="22" t="n"/>
      <c r="J206" s="22" t="n"/>
      <c r="K206" s="23">
        <f>IF(COUNTA(A206:J206)=0,"",N(I206)+N(J206))</f>
        <v/>
      </c>
      <c r="L206" s="5" t="n"/>
      <c r="M206" s="5" t="n"/>
      <c r="N206" s="5" t="n"/>
      <c r="O206" s="8">
        <f>IF(A206="","",IF(OR(D206="",E206=""),"REVIEW",IF(L206="Missing","MISSING RECEIPT",IF(K206&gt;'Setup &amp; Categories'!$B$6,"HIGH EXPENSE",""))))</f>
        <v/>
      </c>
    </row>
    <row r="207">
      <c r="A207" s="21" t="n"/>
      <c r="B207" s="5" t="n"/>
      <c r="C207" s="5" t="n"/>
      <c r="D207" s="5" t="n"/>
      <c r="E207" s="5" t="n"/>
      <c r="F207" s="5" t="n"/>
      <c r="G207" s="5" t="n"/>
      <c r="H207" s="5" t="n"/>
      <c r="I207" s="22" t="n"/>
      <c r="J207" s="22" t="n"/>
      <c r="K207" s="23">
        <f>IF(COUNTA(A207:J207)=0,"",N(I207)+N(J207))</f>
        <v/>
      </c>
      <c r="L207" s="5" t="n"/>
      <c r="M207" s="5" t="n"/>
      <c r="N207" s="5" t="n"/>
      <c r="O207" s="8">
        <f>IF(A207="","",IF(OR(D207="",E207=""),"REVIEW",IF(L207="Missing","MISSING RECEIPT",IF(K207&gt;'Setup &amp; Categories'!$B$6,"HIGH EXPENSE",""))))</f>
        <v/>
      </c>
    </row>
    <row r="208">
      <c r="A208" s="21" t="n"/>
      <c r="B208" s="5" t="n"/>
      <c r="C208" s="5" t="n"/>
      <c r="D208" s="5" t="n"/>
      <c r="E208" s="5" t="n"/>
      <c r="F208" s="5" t="n"/>
      <c r="G208" s="5" t="n"/>
      <c r="H208" s="5" t="n"/>
      <c r="I208" s="22" t="n"/>
      <c r="J208" s="22" t="n"/>
      <c r="K208" s="23">
        <f>IF(COUNTA(A208:J208)=0,"",N(I208)+N(J208))</f>
        <v/>
      </c>
      <c r="L208" s="5" t="n"/>
      <c r="M208" s="5" t="n"/>
      <c r="N208" s="5" t="n"/>
      <c r="O208" s="8">
        <f>IF(A208="","",IF(OR(D208="",E208=""),"REVIEW",IF(L208="Missing","MISSING RECEIPT",IF(K208&gt;'Setup &amp; Categories'!$B$6,"HIGH EXPENSE",""))))</f>
        <v/>
      </c>
    </row>
    <row r="209">
      <c r="A209" s="21" t="n"/>
      <c r="B209" s="5" t="n"/>
      <c r="C209" s="5" t="n"/>
      <c r="D209" s="5" t="n"/>
      <c r="E209" s="5" t="n"/>
      <c r="F209" s="5" t="n"/>
      <c r="G209" s="5" t="n"/>
      <c r="H209" s="5" t="n"/>
      <c r="I209" s="22" t="n"/>
      <c r="J209" s="22" t="n"/>
      <c r="K209" s="23">
        <f>IF(COUNTA(A209:J209)=0,"",N(I209)+N(J209))</f>
        <v/>
      </c>
      <c r="L209" s="5" t="n"/>
      <c r="M209" s="5" t="n"/>
      <c r="N209" s="5" t="n"/>
      <c r="O209" s="8">
        <f>IF(A209="","",IF(OR(D209="",E209=""),"REVIEW",IF(L209="Missing","MISSING RECEIPT",IF(K209&gt;'Setup &amp; Categories'!$B$6,"HIGH EXPENSE",""))))</f>
        <v/>
      </c>
    </row>
    <row r="210">
      <c r="A210" s="21" t="n"/>
      <c r="B210" s="5" t="n"/>
      <c r="C210" s="5" t="n"/>
      <c r="D210" s="5" t="n"/>
      <c r="E210" s="5" t="n"/>
      <c r="F210" s="5" t="n"/>
      <c r="G210" s="5" t="n"/>
      <c r="H210" s="5" t="n"/>
      <c r="I210" s="22" t="n"/>
      <c r="J210" s="22" t="n"/>
      <c r="K210" s="23">
        <f>IF(COUNTA(A210:J210)=0,"",N(I210)+N(J210))</f>
        <v/>
      </c>
      <c r="L210" s="5" t="n"/>
      <c r="M210" s="5" t="n"/>
      <c r="N210" s="5" t="n"/>
      <c r="O210" s="8">
        <f>IF(A210="","",IF(OR(D210="",E210=""),"REVIEW",IF(L210="Missing","MISSING RECEIPT",IF(K210&gt;'Setup &amp; Categories'!$B$6,"HIGH EXPENSE",""))))</f>
        <v/>
      </c>
    </row>
    <row r="211">
      <c r="A211" s="21" t="n"/>
      <c r="B211" s="5" t="n"/>
      <c r="C211" s="5" t="n"/>
      <c r="D211" s="5" t="n"/>
      <c r="E211" s="5" t="n"/>
      <c r="F211" s="5" t="n"/>
      <c r="G211" s="5" t="n"/>
      <c r="H211" s="5" t="n"/>
      <c r="I211" s="22" t="n"/>
      <c r="J211" s="22" t="n"/>
      <c r="K211" s="23">
        <f>IF(COUNTA(A211:J211)=0,"",N(I211)+N(J211))</f>
        <v/>
      </c>
      <c r="L211" s="5" t="n"/>
      <c r="M211" s="5" t="n"/>
      <c r="N211" s="5" t="n"/>
      <c r="O211" s="8">
        <f>IF(A211="","",IF(OR(D211="",E211=""),"REVIEW",IF(L211="Missing","MISSING RECEIPT",IF(K211&gt;'Setup &amp; Categories'!$B$6,"HIGH EXPENSE",""))))</f>
        <v/>
      </c>
    </row>
    <row r="212">
      <c r="A212" s="21" t="n"/>
      <c r="B212" s="5" t="n"/>
      <c r="C212" s="5" t="n"/>
      <c r="D212" s="5" t="n"/>
      <c r="E212" s="5" t="n"/>
      <c r="F212" s="5" t="n"/>
      <c r="G212" s="5" t="n"/>
      <c r="H212" s="5" t="n"/>
      <c r="I212" s="22" t="n"/>
      <c r="J212" s="22" t="n"/>
      <c r="K212" s="23">
        <f>IF(COUNTA(A212:J212)=0,"",N(I212)+N(J212))</f>
        <v/>
      </c>
      <c r="L212" s="5" t="n"/>
      <c r="M212" s="5" t="n"/>
      <c r="N212" s="5" t="n"/>
      <c r="O212" s="8">
        <f>IF(A212="","",IF(OR(D212="",E212=""),"REVIEW",IF(L212="Missing","MISSING RECEIPT",IF(K212&gt;'Setup &amp; Categories'!$B$6,"HIGH EXPENSE",""))))</f>
        <v/>
      </c>
    </row>
    <row r="213">
      <c r="A213" s="21" t="n"/>
      <c r="B213" s="5" t="n"/>
      <c r="C213" s="5" t="n"/>
      <c r="D213" s="5" t="n"/>
      <c r="E213" s="5" t="n"/>
      <c r="F213" s="5" t="n"/>
      <c r="G213" s="5" t="n"/>
      <c r="H213" s="5" t="n"/>
      <c r="I213" s="22" t="n"/>
      <c r="J213" s="22" t="n"/>
      <c r="K213" s="23">
        <f>IF(COUNTA(A213:J213)=0,"",N(I213)+N(J213))</f>
        <v/>
      </c>
      <c r="L213" s="5" t="n"/>
      <c r="M213" s="5" t="n"/>
      <c r="N213" s="5" t="n"/>
      <c r="O213" s="8">
        <f>IF(A213="","",IF(OR(D213="",E213=""),"REVIEW",IF(L213="Missing","MISSING RECEIPT",IF(K213&gt;'Setup &amp; Categories'!$B$6,"HIGH EXPENSE",""))))</f>
        <v/>
      </c>
    </row>
    <row r="214">
      <c r="A214" s="21" t="n"/>
      <c r="B214" s="5" t="n"/>
      <c r="C214" s="5" t="n"/>
      <c r="D214" s="5" t="n"/>
      <c r="E214" s="5" t="n"/>
      <c r="F214" s="5" t="n"/>
      <c r="G214" s="5" t="n"/>
      <c r="H214" s="5" t="n"/>
      <c r="I214" s="22" t="n"/>
      <c r="J214" s="22" t="n"/>
      <c r="K214" s="23">
        <f>IF(COUNTA(A214:J214)=0,"",N(I214)+N(J214))</f>
        <v/>
      </c>
      <c r="L214" s="5" t="n"/>
      <c r="M214" s="5" t="n"/>
      <c r="N214" s="5" t="n"/>
      <c r="O214" s="8">
        <f>IF(A214="","",IF(OR(D214="",E214=""),"REVIEW",IF(L214="Missing","MISSING RECEIPT",IF(K214&gt;'Setup &amp; Categories'!$B$6,"HIGH EXPENSE",""))))</f>
        <v/>
      </c>
    </row>
    <row r="215">
      <c r="A215" s="21" t="n"/>
      <c r="B215" s="5" t="n"/>
      <c r="C215" s="5" t="n"/>
      <c r="D215" s="5" t="n"/>
      <c r="E215" s="5" t="n"/>
      <c r="F215" s="5" t="n"/>
      <c r="G215" s="5" t="n"/>
      <c r="H215" s="5" t="n"/>
      <c r="I215" s="22" t="n"/>
      <c r="J215" s="22" t="n"/>
      <c r="K215" s="23">
        <f>IF(COUNTA(A215:J215)=0,"",N(I215)+N(J215))</f>
        <v/>
      </c>
      <c r="L215" s="5" t="n"/>
      <c r="M215" s="5" t="n"/>
      <c r="N215" s="5" t="n"/>
      <c r="O215" s="8">
        <f>IF(A215="","",IF(OR(D215="",E215=""),"REVIEW",IF(L215="Missing","MISSING RECEIPT",IF(K215&gt;'Setup &amp; Categories'!$B$6,"HIGH EXPENSE",""))))</f>
        <v/>
      </c>
    </row>
    <row r="216">
      <c r="A216" s="21" t="n"/>
      <c r="B216" s="5" t="n"/>
      <c r="C216" s="5" t="n"/>
      <c r="D216" s="5" t="n"/>
      <c r="E216" s="5" t="n"/>
      <c r="F216" s="5" t="n"/>
      <c r="G216" s="5" t="n"/>
      <c r="H216" s="5" t="n"/>
      <c r="I216" s="22" t="n"/>
      <c r="J216" s="22" t="n"/>
      <c r="K216" s="23">
        <f>IF(COUNTA(A216:J216)=0,"",N(I216)+N(J216))</f>
        <v/>
      </c>
      <c r="L216" s="5" t="n"/>
      <c r="M216" s="5" t="n"/>
      <c r="N216" s="5" t="n"/>
      <c r="O216" s="8">
        <f>IF(A216="","",IF(OR(D216="",E216=""),"REVIEW",IF(L216="Missing","MISSING RECEIPT",IF(K216&gt;'Setup &amp; Categories'!$B$6,"HIGH EXPENSE",""))))</f>
        <v/>
      </c>
    </row>
    <row r="217">
      <c r="A217" s="21" t="n"/>
      <c r="B217" s="5" t="n"/>
      <c r="C217" s="5" t="n"/>
      <c r="D217" s="5" t="n"/>
      <c r="E217" s="5" t="n"/>
      <c r="F217" s="5" t="n"/>
      <c r="G217" s="5" t="n"/>
      <c r="H217" s="5" t="n"/>
      <c r="I217" s="22" t="n"/>
      <c r="J217" s="22" t="n"/>
      <c r="K217" s="23">
        <f>IF(COUNTA(A217:J217)=0,"",N(I217)+N(J217))</f>
        <v/>
      </c>
      <c r="L217" s="5" t="n"/>
      <c r="M217" s="5" t="n"/>
      <c r="N217" s="5" t="n"/>
      <c r="O217" s="8">
        <f>IF(A217="","",IF(OR(D217="",E217=""),"REVIEW",IF(L217="Missing","MISSING RECEIPT",IF(K217&gt;'Setup &amp; Categories'!$B$6,"HIGH EXPENSE",""))))</f>
        <v/>
      </c>
    </row>
    <row r="218">
      <c r="A218" s="21" t="n"/>
      <c r="B218" s="5" t="n"/>
      <c r="C218" s="5" t="n"/>
      <c r="D218" s="5" t="n"/>
      <c r="E218" s="5" t="n"/>
      <c r="F218" s="5" t="n"/>
      <c r="G218" s="5" t="n"/>
      <c r="H218" s="5" t="n"/>
      <c r="I218" s="22" t="n"/>
      <c r="J218" s="22" t="n"/>
      <c r="K218" s="23">
        <f>IF(COUNTA(A218:J218)=0,"",N(I218)+N(J218))</f>
        <v/>
      </c>
      <c r="L218" s="5" t="n"/>
      <c r="M218" s="5" t="n"/>
      <c r="N218" s="5" t="n"/>
      <c r="O218" s="8">
        <f>IF(A218="","",IF(OR(D218="",E218=""),"REVIEW",IF(L218="Missing","MISSING RECEIPT",IF(K218&gt;'Setup &amp; Categories'!$B$6,"HIGH EXPENSE",""))))</f>
        <v/>
      </c>
    </row>
    <row r="219">
      <c r="A219" s="21" t="n"/>
      <c r="B219" s="5" t="n"/>
      <c r="C219" s="5" t="n"/>
      <c r="D219" s="5" t="n"/>
      <c r="E219" s="5" t="n"/>
      <c r="F219" s="5" t="n"/>
      <c r="G219" s="5" t="n"/>
      <c r="H219" s="5" t="n"/>
      <c r="I219" s="22" t="n"/>
      <c r="J219" s="22" t="n"/>
      <c r="K219" s="23">
        <f>IF(COUNTA(A219:J219)=0,"",N(I219)+N(J219))</f>
        <v/>
      </c>
      <c r="L219" s="5" t="n"/>
      <c r="M219" s="5" t="n"/>
      <c r="N219" s="5" t="n"/>
      <c r="O219" s="8">
        <f>IF(A219="","",IF(OR(D219="",E219=""),"REVIEW",IF(L219="Missing","MISSING RECEIPT",IF(K219&gt;'Setup &amp; Categories'!$B$6,"HIGH EXPENSE",""))))</f>
        <v/>
      </c>
    </row>
    <row r="220">
      <c r="A220" s="21" t="n"/>
      <c r="B220" s="5" t="n"/>
      <c r="C220" s="5" t="n"/>
      <c r="D220" s="5" t="n"/>
      <c r="E220" s="5" t="n"/>
      <c r="F220" s="5" t="n"/>
      <c r="G220" s="5" t="n"/>
      <c r="H220" s="5" t="n"/>
      <c r="I220" s="22" t="n"/>
      <c r="J220" s="22" t="n"/>
      <c r="K220" s="23">
        <f>IF(COUNTA(A220:J220)=0,"",N(I220)+N(J220))</f>
        <v/>
      </c>
      <c r="L220" s="5" t="n"/>
      <c r="M220" s="5" t="n"/>
      <c r="N220" s="5" t="n"/>
      <c r="O220" s="8">
        <f>IF(A220="","",IF(OR(D220="",E220=""),"REVIEW",IF(L220="Missing","MISSING RECEIPT",IF(K220&gt;'Setup &amp; Categories'!$B$6,"HIGH EXPENSE",""))))</f>
        <v/>
      </c>
    </row>
    <row r="221">
      <c r="A221" s="21" t="n"/>
      <c r="B221" s="5" t="n"/>
      <c r="C221" s="5" t="n"/>
      <c r="D221" s="5" t="n"/>
      <c r="E221" s="5" t="n"/>
      <c r="F221" s="5" t="n"/>
      <c r="G221" s="5" t="n"/>
      <c r="H221" s="5" t="n"/>
      <c r="I221" s="22" t="n"/>
      <c r="J221" s="22" t="n"/>
      <c r="K221" s="23">
        <f>IF(COUNTA(A221:J221)=0,"",N(I221)+N(J221))</f>
        <v/>
      </c>
      <c r="L221" s="5" t="n"/>
      <c r="M221" s="5" t="n"/>
      <c r="N221" s="5" t="n"/>
      <c r="O221" s="8">
        <f>IF(A221="","",IF(OR(D221="",E221=""),"REVIEW",IF(L221="Missing","MISSING RECEIPT",IF(K221&gt;'Setup &amp; Categories'!$B$6,"HIGH EXPENSE",""))))</f>
        <v/>
      </c>
    </row>
    <row r="222">
      <c r="A222" s="21" t="n"/>
      <c r="B222" s="5" t="n"/>
      <c r="C222" s="5" t="n"/>
      <c r="D222" s="5" t="n"/>
      <c r="E222" s="5" t="n"/>
      <c r="F222" s="5" t="n"/>
      <c r="G222" s="5" t="n"/>
      <c r="H222" s="5" t="n"/>
      <c r="I222" s="22" t="n"/>
      <c r="J222" s="22" t="n"/>
      <c r="K222" s="23">
        <f>IF(COUNTA(A222:J222)=0,"",N(I222)+N(J222))</f>
        <v/>
      </c>
      <c r="L222" s="5" t="n"/>
      <c r="M222" s="5" t="n"/>
      <c r="N222" s="5" t="n"/>
      <c r="O222" s="8">
        <f>IF(A222="","",IF(OR(D222="",E222=""),"REVIEW",IF(L222="Missing","MISSING RECEIPT",IF(K222&gt;'Setup &amp; Categories'!$B$6,"HIGH EXPENSE",""))))</f>
        <v/>
      </c>
    </row>
    <row r="223">
      <c r="A223" s="21" t="n"/>
      <c r="B223" s="5" t="n"/>
      <c r="C223" s="5" t="n"/>
      <c r="D223" s="5" t="n"/>
      <c r="E223" s="5" t="n"/>
      <c r="F223" s="5" t="n"/>
      <c r="G223" s="5" t="n"/>
      <c r="H223" s="5" t="n"/>
      <c r="I223" s="22" t="n"/>
      <c r="J223" s="22" t="n"/>
      <c r="K223" s="23">
        <f>IF(COUNTA(A223:J223)=0,"",N(I223)+N(J223))</f>
        <v/>
      </c>
      <c r="L223" s="5" t="n"/>
      <c r="M223" s="5" t="n"/>
      <c r="N223" s="5" t="n"/>
      <c r="O223" s="8">
        <f>IF(A223="","",IF(OR(D223="",E223=""),"REVIEW",IF(L223="Missing","MISSING RECEIPT",IF(K223&gt;'Setup &amp; Categories'!$B$6,"HIGH EXPENSE",""))))</f>
        <v/>
      </c>
    </row>
    <row r="224">
      <c r="A224" s="21" t="n"/>
      <c r="B224" s="5" t="n"/>
      <c r="C224" s="5" t="n"/>
      <c r="D224" s="5" t="n"/>
      <c r="E224" s="5" t="n"/>
      <c r="F224" s="5" t="n"/>
      <c r="G224" s="5" t="n"/>
      <c r="H224" s="5" t="n"/>
      <c r="I224" s="22" t="n"/>
      <c r="J224" s="22" t="n"/>
      <c r="K224" s="23">
        <f>IF(COUNTA(A224:J224)=0,"",N(I224)+N(J224))</f>
        <v/>
      </c>
      <c r="L224" s="5" t="n"/>
      <c r="M224" s="5" t="n"/>
      <c r="N224" s="5" t="n"/>
      <c r="O224" s="8">
        <f>IF(A224="","",IF(OR(D224="",E224=""),"REVIEW",IF(L224="Missing","MISSING RECEIPT",IF(K224&gt;'Setup &amp; Categories'!$B$6,"HIGH EXPENSE",""))))</f>
        <v/>
      </c>
    </row>
    <row r="225">
      <c r="A225" s="21" t="n"/>
      <c r="B225" s="5" t="n"/>
      <c r="C225" s="5" t="n"/>
      <c r="D225" s="5" t="n"/>
      <c r="E225" s="5" t="n"/>
      <c r="F225" s="5" t="n"/>
      <c r="G225" s="5" t="n"/>
      <c r="H225" s="5" t="n"/>
      <c r="I225" s="22" t="n"/>
      <c r="J225" s="22" t="n"/>
      <c r="K225" s="23">
        <f>IF(COUNTA(A225:J225)=0,"",N(I225)+N(J225))</f>
        <v/>
      </c>
      <c r="L225" s="5" t="n"/>
      <c r="M225" s="5" t="n"/>
      <c r="N225" s="5" t="n"/>
      <c r="O225" s="8">
        <f>IF(A225="","",IF(OR(D225="",E225=""),"REVIEW",IF(L225="Missing","MISSING RECEIPT",IF(K225&gt;'Setup &amp; Categories'!$B$6,"HIGH EXPENSE",""))))</f>
        <v/>
      </c>
    </row>
    <row r="226">
      <c r="A226" s="21" t="n"/>
      <c r="B226" s="5" t="n"/>
      <c r="C226" s="5" t="n"/>
      <c r="D226" s="5" t="n"/>
      <c r="E226" s="5" t="n"/>
      <c r="F226" s="5" t="n"/>
      <c r="G226" s="5" t="n"/>
      <c r="H226" s="5" t="n"/>
      <c r="I226" s="22" t="n"/>
      <c r="J226" s="22" t="n"/>
      <c r="K226" s="23">
        <f>IF(COUNTA(A226:J226)=0,"",N(I226)+N(J226))</f>
        <v/>
      </c>
      <c r="L226" s="5" t="n"/>
      <c r="M226" s="5" t="n"/>
      <c r="N226" s="5" t="n"/>
      <c r="O226" s="8">
        <f>IF(A226="","",IF(OR(D226="",E226=""),"REVIEW",IF(L226="Missing","MISSING RECEIPT",IF(K226&gt;'Setup &amp; Categories'!$B$6,"HIGH EXPENSE",""))))</f>
        <v/>
      </c>
    </row>
    <row r="227">
      <c r="A227" s="21" t="n"/>
      <c r="B227" s="5" t="n"/>
      <c r="C227" s="5" t="n"/>
      <c r="D227" s="5" t="n"/>
      <c r="E227" s="5" t="n"/>
      <c r="F227" s="5" t="n"/>
      <c r="G227" s="5" t="n"/>
      <c r="H227" s="5" t="n"/>
      <c r="I227" s="22" t="n"/>
      <c r="J227" s="22" t="n"/>
      <c r="K227" s="23">
        <f>IF(COUNTA(A227:J227)=0,"",N(I227)+N(J227))</f>
        <v/>
      </c>
      <c r="L227" s="5" t="n"/>
      <c r="M227" s="5" t="n"/>
      <c r="N227" s="5" t="n"/>
      <c r="O227" s="8">
        <f>IF(A227="","",IF(OR(D227="",E227=""),"REVIEW",IF(L227="Missing","MISSING RECEIPT",IF(K227&gt;'Setup &amp; Categories'!$B$6,"HIGH EXPENSE",""))))</f>
        <v/>
      </c>
    </row>
    <row r="228">
      <c r="A228" s="21" t="n"/>
      <c r="B228" s="5" t="n"/>
      <c r="C228" s="5" t="n"/>
      <c r="D228" s="5" t="n"/>
      <c r="E228" s="5" t="n"/>
      <c r="F228" s="5" t="n"/>
      <c r="G228" s="5" t="n"/>
      <c r="H228" s="5" t="n"/>
      <c r="I228" s="22" t="n"/>
      <c r="J228" s="22" t="n"/>
      <c r="K228" s="23">
        <f>IF(COUNTA(A228:J228)=0,"",N(I228)+N(J228))</f>
        <v/>
      </c>
      <c r="L228" s="5" t="n"/>
      <c r="M228" s="5" t="n"/>
      <c r="N228" s="5" t="n"/>
      <c r="O228" s="8">
        <f>IF(A228="","",IF(OR(D228="",E228=""),"REVIEW",IF(L228="Missing","MISSING RECEIPT",IF(K228&gt;'Setup &amp; Categories'!$B$6,"HIGH EXPENSE",""))))</f>
        <v/>
      </c>
    </row>
    <row r="229">
      <c r="A229" s="21" t="n"/>
      <c r="B229" s="5" t="n"/>
      <c r="C229" s="5" t="n"/>
      <c r="D229" s="5" t="n"/>
      <c r="E229" s="5" t="n"/>
      <c r="F229" s="5" t="n"/>
      <c r="G229" s="5" t="n"/>
      <c r="H229" s="5" t="n"/>
      <c r="I229" s="22" t="n"/>
      <c r="J229" s="22" t="n"/>
      <c r="K229" s="23">
        <f>IF(COUNTA(A229:J229)=0,"",N(I229)+N(J229))</f>
        <v/>
      </c>
      <c r="L229" s="5" t="n"/>
      <c r="M229" s="5" t="n"/>
      <c r="N229" s="5" t="n"/>
      <c r="O229" s="8">
        <f>IF(A229="","",IF(OR(D229="",E229=""),"REVIEW",IF(L229="Missing","MISSING RECEIPT",IF(K229&gt;'Setup &amp; Categories'!$B$6,"HIGH EXPENSE",""))))</f>
        <v/>
      </c>
    </row>
    <row r="230">
      <c r="A230" s="21" t="n"/>
      <c r="B230" s="5" t="n"/>
      <c r="C230" s="5" t="n"/>
      <c r="D230" s="5" t="n"/>
      <c r="E230" s="5" t="n"/>
      <c r="F230" s="5" t="n"/>
      <c r="G230" s="5" t="n"/>
      <c r="H230" s="5" t="n"/>
      <c r="I230" s="22" t="n"/>
      <c r="J230" s="22" t="n"/>
      <c r="K230" s="23">
        <f>IF(COUNTA(A230:J230)=0,"",N(I230)+N(J230))</f>
        <v/>
      </c>
      <c r="L230" s="5" t="n"/>
      <c r="M230" s="5" t="n"/>
      <c r="N230" s="5" t="n"/>
      <c r="O230" s="8">
        <f>IF(A230="","",IF(OR(D230="",E230=""),"REVIEW",IF(L230="Missing","MISSING RECEIPT",IF(K230&gt;'Setup &amp; Categories'!$B$6,"HIGH EXPENSE",""))))</f>
        <v/>
      </c>
    </row>
    <row r="231">
      <c r="A231" s="21" t="n"/>
      <c r="B231" s="5" t="n"/>
      <c r="C231" s="5" t="n"/>
      <c r="D231" s="5" t="n"/>
      <c r="E231" s="5" t="n"/>
      <c r="F231" s="5" t="n"/>
      <c r="G231" s="5" t="n"/>
      <c r="H231" s="5" t="n"/>
      <c r="I231" s="22" t="n"/>
      <c r="J231" s="22" t="n"/>
      <c r="K231" s="23">
        <f>IF(COUNTA(A231:J231)=0,"",N(I231)+N(J231))</f>
        <v/>
      </c>
      <c r="L231" s="5" t="n"/>
      <c r="M231" s="5" t="n"/>
      <c r="N231" s="5" t="n"/>
      <c r="O231" s="8">
        <f>IF(A231="","",IF(OR(D231="",E231=""),"REVIEW",IF(L231="Missing","MISSING RECEIPT",IF(K231&gt;'Setup &amp; Categories'!$B$6,"HIGH EXPENSE",""))))</f>
        <v/>
      </c>
    </row>
    <row r="232">
      <c r="A232" s="21" t="n"/>
      <c r="B232" s="5" t="n"/>
      <c r="C232" s="5" t="n"/>
      <c r="D232" s="5" t="n"/>
      <c r="E232" s="5" t="n"/>
      <c r="F232" s="5" t="n"/>
      <c r="G232" s="5" t="n"/>
      <c r="H232" s="5" t="n"/>
      <c r="I232" s="22" t="n"/>
      <c r="J232" s="22" t="n"/>
      <c r="K232" s="23">
        <f>IF(COUNTA(A232:J232)=0,"",N(I232)+N(J232))</f>
        <v/>
      </c>
      <c r="L232" s="5" t="n"/>
      <c r="M232" s="5" t="n"/>
      <c r="N232" s="5" t="n"/>
      <c r="O232" s="8">
        <f>IF(A232="","",IF(OR(D232="",E232=""),"REVIEW",IF(L232="Missing","MISSING RECEIPT",IF(K232&gt;'Setup &amp; Categories'!$B$6,"HIGH EXPENSE",""))))</f>
        <v/>
      </c>
    </row>
    <row r="233">
      <c r="A233" s="21" t="n"/>
      <c r="B233" s="5" t="n"/>
      <c r="C233" s="5" t="n"/>
      <c r="D233" s="5" t="n"/>
      <c r="E233" s="5" t="n"/>
      <c r="F233" s="5" t="n"/>
      <c r="G233" s="5" t="n"/>
      <c r="H233" s="5" t="n"/>
      <c r="I233" s="22" t="n"/>
      <c r="J233" s="22" t="n"/>
      <c r="K233" s="23">
        <f>IF(COUNTA(A233:J233)=0,"",N(I233)+N(J233))</f>
        <v/>
      </c>
      <c r="L233" s="5" t="n"/>
      <c r="M233" s="5" t="n"/>
      <c r="N233" s="5" t="n"/>
      <c r="O233" s="8">
        <f>IF(A233="","",IF(OR(D233="",E233=""),"REVIEW",IF(L233="Missing","MISSING RECEIPT",IF(K233&gt;'Setup &amp; Categories'!$B$6,"HIGH EXPENSE",""))))</f>
        <v/>
      </c>
    </row>
    <row r="234">
      <c r="A234" s="21" t="n"/>
      <c r="B234" s="5" t="n"/>
      <c r="C234" s="5" t="n"/>
      <c r="D234" s="5" t="n"/>
      <c r="E234" s="5" t="n"/>
      <c r="F234" s="5" t="n"/>
      <c r="G234" s="5" t="n"/>
      <c r="H234" s="5" t="n"/>
      <c r="I234" s="22" t="n"/>
      <c r="J234" s="22" t="n"/>
      <c r="K234" s="23">
        <f>IF(COUNTA(A234:J234)=0,"",N(I234)+N(J234))</f>
        <v/>
      </c>
      <c r="L234" s="5" t="n"/>
      <c r="M234" s="5" t="n"/>
      <c r="N234" s="5" t="n"/>
      <c r="O234" s="8">
        <f>IF(A234="","",IF(OR(D234="",E234=""),"REVIEW",IF(L234="Missing","MISSING RECEIPT",IF(K234&gt;'Setup &amp; Categories'!$B$6,"HIGH EXPENSE",""))))</f>
        <v/>
      </c>
    </row>
    <row r="235">
      <c r="A235" s="21" t="n"/>
      <c r="B235" s="5" t="n"/>
      <c r="C235" s="5" t="n"/>
      <c r="D235" s="5" t="n"/>
      <c r="E235" s="5" t="n"/>
      <c r="F235" s="5" t="n"/>
      <c r="G235" s="5" t="n"/>
      <c r="H235" s="5" t="n"/>
      <c r="I235" s="22" t="n"/>
      <c r="J235" s="22" t="n"/>
      <c r="K235" s="23">
        <f>IF(COUNTA(A235:J235)=0,"",N(I235)+N(J235))</f>
        <v/>
      </c>
      <c r="L235" s="5" t="n"/>
      <c r="M235" s="5" t="n"/>
      <c r="N235" s="5" t="n"/>
      <c r="O235" s="8">
        <f>IF(A235="","",IF(OR(D235="",E235=""),"REVIEW",IF(L235="Missing","MISSING RECEIPT",IF(K235&gt;'Setup &amp; Categories'!$B$6,"HIGH EXPENSE",""))))</f>
        <v/>
      </c>
    </row>
    <row r="236">
      <c r="A236" s="21" t="n"/>
      <c r="B236" s="5" t="n"/>
      <c r="C236" s="5" t="n"/>
      <c r="D236" s="5" t="n"/>
      <c r="E236" s="5" t="n"/>
      <c r="F236" s="5" t="n"/>
      <c r="G236" s="5" t="n"/>
      <c r="H236" s="5" t="n"/>
      <c r="I236" s="22" t="n"/>
      <c r="J236" s="22" t="n"/>
      <c r="K236" s="23">
        <f>IF(COUNTA(A236:J236)=0,"",N(I236)+N(J236))</f>
        <v/>
      </c>
      <c r="L236" s="5" t="n"/>
      <c r="M236" s="5" t="n"/>
      <c r="N236" s="5" t="n"/>
      <c r="O236" s="8">
        <f>IF(A236="","",IF(OR(D236="",E236=""),"REVIEW",IF(L236="Missing","MISSING RECEIPT",IF(K236&gt;'Setup &amp; Categories'!$B$6,"HIGH EXPENSE",""))))</f>
        <v/>
      </c>
    </row>
    <row r="237">
      <c r="A237" s="21" t="n"/>
      <c r="B237" s="5" t="n"/>
      <c r="C237" s="5" t="n"/>
      <c r="D237" s="5" t="n"/>
      <c r="E237" s="5" t="n"/>
      <c r="F237" s="5" t="n"/>
      <c r="G237" s="5" t="n"/>
      <c r="H237" s="5" t="n"/>
      <c r="I237" s="22" t="n"/>
      <c r="J237" s="22" t="n"/>
      <c r="K237" s="23">
        <f>IF(COUNTA(A237:J237)=0,"",N(I237)+N(J237))</f>
        <v/>
      </c>
      <c r="L237" s="5" t="n"/>
      <c r="M237" s="5" t="n"/>
      <c r="N237" s="5" t="n"/>
      <c r="O237" s="8">
        <f>IF(A237="","",IF(OR(D237="",E237=""),"REVIEW",IF(L237="Missing","MISSING RECEIPT",IF(K237&gt;'Setup &amp; Categories'!$B$6,"HIGH EXPENSE",""))))</f>
        <v/>
      </c>
    </row>
    <row r="238">
      <c r="A238" s="21" t="n"/>
      <c r="B238" s="5" t="n"/>
      <c r="C238" s="5" t="n"/>
      <c r="D238" s="5" t="n"/>
      <c r="E238" s="5" t="n"/>
      <c r="F238" s="5" t="n"/>
      <c r="G238" s="5" t="n"/>
      <c r="H238" s="5" t="n"/>
      <c r="I238" s="22" t="n"/>
      <c r="J238" s="22" t="n"/>
      <c r="K238" s="23">
        <f>IF(COUNTA(A238:J238)=0,"",N(I238)+N(J238))</f>
        <v/>
      </c>
      <c r="L238" s="5" t="n"/>
      <c r="M238" s="5" t="n"/>
      <c r="N238" s="5" t="n"/>
      <c r="O238" s="8">
        <f>IF(A238="","",IF(OR(D238="",E238=""),"REVIEW",IF(L238="Missing","MISSING RECEIPT",IF(K238&gt;'Setup &amp; Categories'!$B$6,"HIGH EXPENSE",""))))</f>
        <v/>
      </c>
    </row>
    <row r="239">
      <c r="A239" s="21" t="n"/>
      <c r="B239" s="5" t="n"/>
      <c r="C239" s="5" t="n"/>
      <c r="D239" s="5" t="n"/>
      <c r="E239" s="5" t="n"/>
      <c r="F239" s="5" t="n"/>
      <c r="G239" s="5" t="n"/>
      <c r="H239" s="5" t="n"/>
      <c r="I239" s="22" t="n"/>
      <c r="J239" s="22" t="n"/>
      <c r="K239" s="23">
        <f>IF(COUNTA(A239:J239)=0,"",N(I239)+N(J239))</f>
        <v/>
      </c>
      <c r="L239" s="5" t="n"/>
      <c r="M239" s="5" t="n"/>
      <c r="N239" s="5" t="n"/>
      <c r="O239" s="8">
        <f>IF(A239="","",IF(OR(D239="",E239=""),"REVIEW",IF(L239="Missing","MISSING RECEIPT",IF(K239&gt;'Setup &amp; Categories'!$B$6,"HIGH EXPENSE",""))))</f>
        <v/>
      </c>
    </row>
    <row r="240">
      <c r="A240" s="21" t="n"/>
      <c r="B240" s="5" t="n"/>
      <c r="C240" s="5" t="n"/>
      <c r="D240" s="5" t="n"/>
      <c r="E240" s="5" t="n"/>
      <c r="F240" s="5" t="n"/>
      <c r="G240" s="5" t="n"/>
      <c r="H240" s="5" t="n"/>
      <c r="I240" s="22" t="n"/>
      <c r="J240" s="22" t="n"/>
      <c r="K240" s="23">
        <f>IF(COUNTA(A240:J240)=0,"",N(I240)+N(J240))</f>
        <v/>
      </c>
      <c r="L240" s="5" t="n"/>
      <c r="M240" s="5" t="n"/>
      <c r="N240" s="5" t="n"/>
      <c r="O240" s="8">
        <f>IF(A240="","",IF(OR(D240="",E240=""),"REVIEW",IF(L240="Missing","MISSING RECEIPT",IF(K240&gt;'Setup &amp; Categories'!$B$6,"HIGH EXPENSE",""))))</f>
        <v/>
      </c>
    </row>
    <row r="241">
      <c r="A241" s="21" t="n"/>
      <c r="B241" s="5" t="n"/>
      <c r="C241" s="5" t="n"/>
      <c r="D241" s="5" t="n"/>
      <c r="E241" s="5" t="n"/>
      <c r="F241" s="5" t="n"/>
      <c r="G241" s="5" t="n"/>
      <c r="H241" s="5" t="n"/>
      <c r="I241" s="22" t="n"/>
      <c r="J241" s="22" t="n"/>
      <c r="K241" s="23">
        <f>IF(COUNTA(A241:J241)=0,"",N(I241)+N(J241))</f>
        <v/>
      </c>
      <c r="L241" s="5" t="n"/>
      <c r="M241" s="5" t="n"/>
      <c r="N241" s="5" t="n"/>
      <c r="O241" s="8">
        <f>IF(A241="","",IF(OR(D241="",E241=""),"REVIEW",IF(L241="Missing","MISSING RECEIPT",IF(K241&gt;'Setup &amp; Categories'!$B$6,"HIGH EXPENSE",""))))</f>
        <v/>
      </c>
    </row>
    <row r="242">
      <c r="A242" s="21" t="n"/>
      <c r="B242" s="5" t="n"/>
      <c r="C242" s="5" t="n"/>
      <c r="D242" s="5" t="n"/>
      <c r="E242" s="5" t="n"/>
      <c r="F242" s="5" t="n"/>
      <c r="G242" s="5" t="n"/>
      <c r="H242" s="5" t="n"/>
      <c r="I242" s="22" t="n"/>
      <c r="J242" s="22" t="n"/>
      <c r="K242" s="23">
        <f>IF(COUNTA(A242:J242)=0,"",N(I242)+N(J242))</f>
        <v/>
      </c>
      <c r="L242" s="5" t="n"/>
      <c r="M242" s="5" t="n"/>
      <c r="N242" s="5" t="n"/>
      <c r="O242" s="8">
        <f>IF(A242="","",IF(OR(D242="",E242=""),"REVIEW",IF(L242="Missing","MISSING RECEIPT",IF(K242&gt;'Setup &amp; Categories'!$B$6,"HIGH EXPENSE",""))))</f>
        <v/>
      </c>
    </row>
    <row r="243">
      <c r="A243" s="21" t="n"/>
      <c r="B243" s="5" t="n"/>
      <c r="C243" s="5" t="n"/>
      <c r="D243" s="5" t="n"/>
      <c r="E243" s="5" t="n"/>
      <c r="F243" s="5" t="n"/>
      <c r="G243" s="5" t="n"/>
      <c r="H243" s="5" t="n"/>
      <c r="I243" s="22" t="n"/>
      <c r="J243" s="22" t="n"/>
      <c r="K243" s="23">
        <f>IF(COUNTA(A243:J243)=0,"",N(I243)+N(J243))</f>
        <v/>
      </c>
      <c r="L243" s="5" t="n"/>
      <c r="M243" s="5" t="n"/>
      <c r="N243" s="5" t="n"/>
      <c r="O243" s="8">
        <f>IF(A243="","",IF(OR(D243="",E243=""),"REVIEW",IF(L243="Missing","MISSING RECEIPT",IF(K243&gt;'Setup &amp; Categories'!$B$6,"HIGH EXPENSE",""))))</f>
        <v/>
      </c>
    </row>
    <row r="244">
      <c r="A244" s="21" t="n"/>
      <c r="B244" s="5" t="n"/>
      <c r="C244" s="5" t="n"/>
      <c r="D244" s="5" t="n"/>
      <c r="E244" s="5" t="n"/>
      <c r="F244" s="5" t="n"/>
      <c r="G244" s="5" t="n"/>
      <c r="H244" s="5" t="n"/>
      <c r="I244" s="22" t="n"/>
      <c r="J244" s="22" t="n"/>
      <c r="K244" s="23">
        <f>IF(COUNTA(A244:J244)=0,"",N(I244)+N(J244))</f>
        <v/>
      </c>
      <c r="L244" s="5" t="n"/>
      <c r="M244" s="5" t="n"/>
      <c r="N244" s="5" t="n"/>
      <c r="O244" s="8">
        <f>IF(A244="","",IF(OR(D244="",E244=""),"REVIEW",IF(L244="Missing","MISSING RECEIPT",IF(K244&gt;'Setup &amp; Categories'!$B$6,"HIGH EXPENSE",""))))</f>
        <v/>
      </c>
    </row>
    <row r="245">
      <c r="A245" s="21" t="n"/>
      <c r="B245" s="5" t="n"/>
      <c r="C245" s="5" t="n"/>
      <c r="D245" s="5" t="n"/>
      <c r="E245" s="5" t="n"/>
      <c r="F245" s="5" t="n"/>
      <c r="G245" s="5" t="n"/>
      <c r="H245" s="5" t="n"/>
      <c r="I245" s="22" t="n"/>
      <c r="J245" s="22" t="n"/>
      <c r="K245" s="23">
        <f>IF(COUNTA(A245:J245)=0,"",N(I245)+N(J245))</f>
        <v/>
      </c>
      <c r="L245" s="5" t="n"/>
      <c r="M245" s="5" t="n"/>
      <c r="N245" s="5" t="n"/>
      <c r="O245" s="8">
        <f>IF(A245="","",IF(OR(D245="",E245=""),"REVIEW",IF(L245="Missing","MISSING RECEIPT",IF(K245&gt;'Setup &amp; Categories'!$B$6,"HIGH EXPENSE",""))))</f>
        <v/>
      </c>
    </row>
    <row r="246">
      <c r="A246" s="21" t="n"/>
      <c r="B246" s="5" t="n"/>
      <c r="C246" s="5" t="n"/>
      <c r="D246" s="5" t="n"/>
      <c r="E246" s="5" t="n"/>
      <c r="F246" s="5" t="n"/>
      <c r="G246" s="5" t="n"/>
      <c r="H246" s="5" t="n"/>
      <c r="I246" s="22" t="n"/>
      <c r="J246" s="22" t="n"/>
      <c r="K246" s="23">
        <f>IF(COUNTA(A246:J246)=0,"",N(I246)+N(J246))</f>
        <v/>
      </c>
      <c r="L246" s="5" t="n"/>
      <c r="M246" s="5" t="n"/>
      <c r="N246" s="5" t="n"/>
      <c r="O246" s="8">
        <f>IF(A246="","",IF(OR(D246="",E246=""),"REVIEW",IF(L246="Missing","MISSING RECEIPT",IF(K246&gt;'Setup &amp; Categories'!$B$6,"HIGH EXPENSE",""))))</f>
        <v/>
      </c>
    </row>
    <row r="247">
      <c r="A247" s="21" t="n"/>
      <c r="B247" s="5" t="n"/>
      <c r="C247" s="5" t="n"/>
      <c r="D247" s="5" t="n"/>
      <c r="E247" s="5" t="n"/>
      <c r="F247" s="5" t="n"/>
      <c r="G247" s="5" t="n"/>
      <c r="H247" s="5" t="n"/>
      <c r="I247" s="22" t="n"/>
      <c r="J247" s="22" t="n"/>
      <c r="K247" s="23">
        <f>IF(COUNTA(A247:J247)=0,"",N(I247)+N(J247))</f>
        <v/>
      </c>
      <c r="L247" s="5" t="n"/>
      <c r="M247" s="5" t="n"/>
      <c r="N247" s="5" t="n"/>
      <c r="O247" s="8">
        <f>IF(A247="","",IF(OR(D247="",E247=""),"REVIEW",IF(L247="Missing","MISSING RECEIPT",IF(K247&gt;'Setup &amp; Categories'!$B$6,"HIGH EXPENSE",""))))</f>
        <v/>
      </c>
    </row>
    <row r="248">
      <c r="A248" s="21" t="n"/>
      <c r="B248" s="5" t="n"/>
      <c r="C248" s="5" t="n"/>
      <c r="D248" s="5" t="n"/>
      <c r="E248" s="5" t="n"/>
      <c r="F248" s="5" t="n"/>
      <c r="G248" s="5" t="n"/>
      <c r="H248" s="5" t="n"/>
      <c r="I248" s="22" t="n"/>
      <c r="J248" s="22" t="n"/>
      <c r="K248" s="23">
        <f>IF(COUNTA(A248:J248)=0,"",N(I248)+N(J248))</f>
        <v/>
      </c>
      <c r="L248" s="5" t="n"/>
      <c r="M248" s="5" t="n"/>
      <c r="N248" s="5" t="n"/>
      <c r="O248" s="8">
        <f>IF(A248="","",IF(OR(D248="",E248=""),"REVIEW",IF(L248="Missing","MISSING RECEIPT",IF(K248&gt;'Setup &amp; Categories'!$B$6,"HIGH EXPENSE",""))))</f>
        <v/>
      </c>
    </row>
    <row r="249">
      <c r="A249" s="21" t="n"/>
      <c r="B249" s="5" t="n"/>
      <c r="C249" s="5" t="n"/>
      <c r="D249" s="5" t="n"/>
      <c r="E249" s="5" t="n"/>
      <c r="F249" s="5" t="n"/>
      <c r="G249" s="5" t="n"/>
      <c r="H249" s="5" t="n"/>
      <c r="I249" s="22" t="n"/>
      <c r="J249" s="22" t="n"/>
      <c r="K249" s="23">
        <f>IF(COUNTA(A249:J249)=0,"",N(I249)+N(J249))</f>
        <v/>
      </c>
      <c r="L249" s="5" t="n"/>
      <c r="M249" s="5" t="n"/>
      <c r="N249" s="5" t="n"/>
      <c r="O249" s="8">
        <f>IF(A249="","",IF(OR(D249="",E249=""),"REVIEW",IF(L249="Missing","MISSING RECEIPT",IF(K249&gt;'Setup &amp; Categories'!$B$6,"HIGH EXPENSE",""))))</f>
        <v/>
      </c>
    </row>
    <row r="250">
      <c r="A250" s="21" t="n"/>
      <c r="B250" s="5" t="n"/>
      <c r="C250" s="5" t="n"/>
      <c r="D250" s="5" t="n"/>
      <c r="E250" s="5" t="n"/>
      <c r="F250" s="5" t="n"/>
      <c r="G250" s="5" t="n"/>
      <c r="H250" s="5" t="n"/>
      <c r="I250" s="22" t="n"/>
      <c r="J250" s="22" t="n"/>
      <c r="K250" s="23">
        <f>IF(COUNTA(A250:J250)=0,"",N(I250)+N(J250))</f>
        <v/>
      </c>
      <c r="L250" s="5" t="n"/>
      <c r="M250" s="5" t="n"/>
      <c r="N250" s="5" t="n"/>
      <c r="O250" s="8">
        <f>IF(A250="","",IF(OR(D250="",E250=""),"REVIEW",IF(L250="Missing","MISSING RECEIPT",IF(K250&gt;'Setup &amp; Categories'!$B$6,"HIGH EXPENSE",""))))</f>
        <v/>
      </c>
    </row>
    <row r="251">
      <c r="A251" s="21" t="n"/>
      <c r="B251" s="5" t="n"/>
      <c r="C251" s="5" t="n"/>
      <c r="D251" s="5" t="n"/>
      <c r="E251" s="5" t="n"/>
      <c r="F251" s="5" t="n"/>
      <c r="G251" s="5" t="n"/>
      <c r="H251" s="5" t="n"/>
      <c r="I251" s="22" t="n"/>
      <c r="J251" s="22" t="n"/>
      <c r="K251" s="23">
        <f>IF(COUNTA(A251:J251)=0,"",N(I251)+N(J251))</f>
        <v/>
      </c>
      <c r="L251" s="5" t="n"/>
      <c r="M251" s="5" t="n"/>
      <c r="N251" s="5" t="n"/>
      <c r="O251" s="8">
        <f>IF(A251="","",IF(OR(D251="",E251=""),"REVIEW",IF(L251="Missing","MISSING RECEIPT",IF(K251&gt;'Setup &amp; Categories'!$B$6,"HIGH EXPENSE",""))))</f>
        <v/>
      </c>
    </row>
    <row r="252">
      <c r="A252" s="21" t="n"/>
      <c r="B252" s="5" t="n"/>
      <c r="C252" s="5" t="n"/>
      <c r="D252" s="5" t="n"/>
      <c r="E252" s="5" t="n"/>
      <c r="F252" s="5" t="n"/>
      <c r="G252" s="5" t="n"/>
      <c r="H252" s="5" t="n"/>
      <c r="I252" s="22" t="n"/>
      <c r="J252" s="22" t="n"/>
      <c r="K252" s="23">
        <f>IF(COUNTA(A252:J252)=0,"",N(I252)+N(J252))</f>
        <v/>
      </c>
      <c r="L252" s="5" t="n"/>
      <c r="M252" s="5" t="n"/>
      <c r="N252" s="5" t="n"/>
      <c r="O252" s="8">
        <f>IF(A252="","",IF(OR(D252="",E252=""),"REVIEW",IF(L252="Missing","MISSING RECEIPT",IF(K252&gt;'Setup &amp; Categories'!$B$6,"HIGH EXPENSE",""))))</f>
        <v/>
      </c>
    </row>
    <row r="253">
      <c r="A253" s="21" t="n"/>
      <c r="B253" s="5" t="n"/>
      <c r="C253" s="5" t="n"/>
      <c r="D253" s="5" t="n"/>
      <c r="E253" s="5" t="n"/>
      <c r="F253" s="5" t="n"/>
      <c r="G253" s="5" t="n"/>
      <c r="H253" s="5" t="n"/>
      <c r="I253" s="22" t="n"/>
      <c r="J253" s="22" t="n"/>
      <c r="K253" s="23">
        <f>IF(COUNTA(A253:J253)=0,"",N(I253)+N(J253))</f>
        <v/>
      </c>
      <c r="L253" s="5" t="n"/>
      <c r="M253" s="5" t="n"/>
      <c r="N253" s="5" t="n"/>
      <c r="O253" s="8">
        <f>IF(A253="","",IF(OR(D253="",E253=""),"REVIEW",IF(L253="Missing","MISSING RECEIPT",IF(K253&gt;'Setup &amp; Categories'!$B$6,"HIGH EXPENSE",""))))</f>
        <v/>
      </c>
    </row>
    <row r="254">
      <c r="A254" s="21" t="n"/>
      <c r="B254" s="5" t="n"/>
      <c r="C254" s="5" t="n"/>
      <c r="D254" s="5" t="n"/>
      <c r="E254" s="5" t="n"/>
      <c r="F254" s="5" t="n"/>
      <c r="G254" s="5" t="n"/>
      <c r="H254" s="5" t="n"/>
      <c r="I254" s="22" t="n"/>
      <c r="J254" s="22" t="n"/>
      <c r="K254" s="23">
        <f>IF(COUNTA(A254:J254)=0,"",N(I254)+N(J254))</f>
        <v/>
      </c>
      <c r="L254" s="5" t="n"/>
      <c r="M254" s="5" t="n"/>
      <c r="N254" s="5" t="n"/>
      <c r="O254" s="8">
        <f>IF(A254="","",IF(OR(D254="",E254=""),"REVIEW",IF(L254="Missing","MISSING RECEIPT",IF(K254&gt;'Setup &amp; Categories'!$B$6,"HIGH EXPENSE",""))))</f>
        <v/>
      </c>
    </row>
    <row r="255">
      <c r="A255" s="21" t="n"/>
      <c r="B255" s="5" t="n"/>
      <c r="C255" s="5" t="n"/>
      <c r="D255" s="5" t="n"/>
      <c r="E255" s="5" t="n"/>
      <c r="F255" s="5" t="n"/>
      <c r="G255" s="5" t="n"/>
      <c r="H255" s="5" t="n"/>
      <c r="I255" s="22" t="n"/>
      <c r="J255" s="22" t="n"/>
      <c r="K255" s="23">
        <f>IF(COUNTA(A255:J255)=0,"",N(I255)+N(J255))</f>
        <v/>
      </c>
      <c r="L255" s="5" t="n"/>
      <c r="M255" s="5" t="n"/>
      <c r="N255" s="5" t="n"/>
      <c r="O255" s="8">
        <f>IF(A255="","",IF(OR(D255="",E255=""),"REVIEW",IF(L255="Missing","MISSING RECEIPT",IF(K255&gt;'Setup &amp; Categories'!$B$6,"HIGH EXPENSE",""))))</f>
        <v/>
      </c>
    </row>
    <row r="256">
      <c r="A256" s="21" t="n"/>
      <c r="B256" s="5" t="n"/>
      <c r="C256" s="5" t="n"/>
      <c r="D256" s="5" t="n"/>
      <c r="E256" s="5" t="n"/>
      <c r="F256" s="5" t="n"/>
      <c r="G256" s="5" t="n"/>
      <c r="H256" s="5" t="n"/>
      <c r="I256" s="22" t="n"/>
      <c r="J256" s="22" t="n"/>
      <c r="K256" s="23">
        <f>IF(COUNTA(A256:J256)=0,"",N(I256)+N(J256))</f>
        <v/>
      </c>
      <c r="L256" s="5" t="n"/>
      <c r="M256" s="5" t="n"/>
      <c r="N256" s="5" t="n"/>
      <c r="O256" s="8">
        <f>IF(A256="","",IF(OR(D256="",E256=""),"REVIEW",IF(L256="Missing","MISSING RECEIPT",IF(K256&gt;'Setup &amp; Categories'!$B$6,"HIGH EXPENSE",""))))</f>
        <v/>
      </c>
    </row>
    <row r="257">
      <c r="A257" s="21" t="n"/>
      <c r="B257" s="5" t="n"/>
      <c r="C257" s="5" t="n"/>
      <c r="D257" s="5" t="n"/>
      <c r="E257" s="5" t="n"/>
      <c r="F257" s="5" t="n"/>
      <c r="G257" s="5" t="n"/>
      <c r="H257" s="5" t="n"/>
      <c r="I257" s="22" t="n"/>
      <c r="J257" s="22" t="n"/>
      <c r="K257" s="23">
        <f>IF(COUNTA(A257:J257)=0,"",N(I257)+N(J257))</f>
        <v/>
      </c>
      <c r="L257" s="5" t="n"/>
      <c r="M257" s="5" t="n"/>
      <c r="N257" s="5" t="n"/>
      <c r="O257" s="8">
        <f>IF(A257="","",IF(OR(D257="",E257=""),"REVIEW",IF(L257="Missing","MISSING RECEIPT",IF(K257&gt;'Setup &amp; Categories'!$B$6,"HIGH EXPENSE",""))))</f>
        <v/>
      </c>
    </row>
    <row r="258">
      <c r="A258" s="21" t="n"/>
      <c r="B258" s="5" t="n"/>
      <c r="C258" s="5" t="n"/>
      <c r="D258" s="5" t="n"/>
      <c r="E258" s="5" t="n"/>
      <c r="F258" s="5" t="n"/>
      <c r="G258" s="5" t="n"/>
      <c r="H258" s="5" t="n"/>
      <c r="I258" s="22" t="n"/>
      <c r="J258" s="22" t="n"/>
      <c r="K258" s="23">
        <f>IF(COUNTA(A258:J258)=0,"",N(I258)+N(J258))</f>
        <v/>
      </c>
      <c r="L258" s="5" t="n"/>
      <c r="M258" s="5" t="n"/>
      <c r="N258" s="5" t="n"/>
      <c r="O258" s="8">
        <f>IF(A258="","",IF(OR(D258="",E258=""),"REVIEW",IF(L258="Missing","MISSING RECEIPT",IF(K258&gt;'Setup &amp; Categories'!$B$6,"HIGH EXPENSE",""))))</f>
        <v/>
      </c>
    </row>
    <row r="259">
      <c r="A259" s="21" t="n"/>
      <c r="B259" s="5" t="n"/>
      <c r="C259" s="5" t="n"/>
      <c r="D259" s="5" t="n"/>
      <c r="E259" s="5" t="n"/>
      <c r="F259" s="5" t="n"/>
      <c r="G259" s="5" t="n"/>
      <c r="H259" s="5" t="n"/>
      <c r="I259" s="22" t="n"/>
      <c r="J259" s="22" t="n"/>
      <c r="K259" s="23">
        <f>IF(COUNTA(A259:J259)=0,"",N(I259)+N(J259))</f>
        <v/>
      </c>
      <c r="L259" s="5" t="n"/>
      <c r="M259" s="5" t="n"/>
      <c r="N259" s="5" t="n"/>
      <c r="O259" s="8">
        <f>IF(A259="","",IF(OR(D259="",E259=""),"REVIEW",IF(L259="Missing","MISSING RECEIPT",IF(K259&gt;'Setup &amp; Categories'!$B$6,"HIGH EXPENSE",""))))</f>
        <v/>
      </c>
    </row>
    <row r="260">
      <c r="A260" s="21" t="n"/>
      <c r="B260" s="5" t="n"/>
      <c r="C260" s="5" t="n"/>
      <c r="D260" s="5" t="n"/>
      <c r="E260" s="5" t="n"/>
      <c r="F260" s="5" t="n"/>
      <c r="G260" s="5" t="n"/>
      <c r="H260" s="5" t="n"/>
      <c r="I260" s="22" t="n"/>
      <c r="J260" s="22" t="n"/>
      <c r="K260" s="23">
        <f>IF(COUNTA(A260:J260)=0,"",N(I260)+N(J260))</f>
        <v/>
      </c>
      <c r="L260" s="5" t="n"/>
      <c r="M260" s="5" t="n"/>
      <c r="N260" s="5" t="n"/>
      <c r="O260" s="8">
        <f>IF(A260="","",IF(OR(D260="",E260=""),"REVIEW",IF(L260="Missing","MISSING RECEIPT",IF(K260&gt;'Setup &amp; Categories'!$B$6,"HIGH EXPENSE",""))))</f>
        <v/>
      </c>
    </row>
    <row r="261">
      <c r="A261" s="21" t="n"/>
      <c r="B261" s="5" t="n"/>
      <c r="C261" s="5" t="n"/>
      <c r="D261" s="5" t="n"/>
      <c r="E261" s="5" t="n"/>
      <c r="F261" s="5" t="n"/>
      <c r="G261" s="5" t="n"/>
      <c r="H261" s="5" t="n"/>
      <c r="I261" s="22" t="n"/>
      <c r="J261" s="22" t="n"/>
      <c r="K261" s="23">
        <f>IF(COUNTA(A261:J261)=0,"",N(I261)+N(J261))</f>
        <v/>
      </c>
      <c r="L261" s="5" t="n"/>
      <c r="M261" s="5" t="n"/>
      <c r="N261" s="5" t="n"/>
      <c r="O261" s="8">
        <f>IF(A261="","",IF(OR(D261="",E261=""),"REVIEW",IF(L261="Missing","MISSING RECEIPT",IF(K261&gt;'Setup &amp; Categories'!$B$6,"HIGH EXPENSE",""))))</f>
        <v/>
      </c>
    </row>
    <row r="262">
      <c r="A262" s="21" t="n"/>
      <c r="B262" s="5" t="n"/>
      <c r="C262" s="5" t="n"/>
      <c r="D262" s="5" t="n"/>
      <c r="E262" s="5" t="n"/>
      <c r="F262" s="5" t="n"/>
      <c r="G262" s="5" t="n"/>
      <c r="H262" s="5" t="n"/>
      <c r="I262" s="22" t="n"/>
      <c r="J262" s="22" t="n"/>
      <c r="K262" s="23">
        <f>IF(COUNTA(A262:J262)=0,"",N(I262)+N(J262))</f>
        <v/>
      </c>
      <c r="L262" s="5" t="n"/>
      <c r="M262" s="5" t="n"/>
      <c r="N262" s="5" t="n"/>
      <c r="O262" s="8">
        <f>IF(A262="","",IF(OR(D262="",E262=""),"REVIEW",IF(L262="Missing","MISSING RECEIPT",IF(K262&gt;'Setup &amp; Categories'!$B$6,"HIGH EXPENSE",""))))</f>
        <v/>
      </c>
    </row>
    <row r="263">
      <c r="A263" s="21" t="n"/>
      <c r="B263" s="5" t="n"/>
      <c r="C263" s="5" t="n"/>
      <c r="D263" s="5" t="n"/>
      <c r="E263" s="5" t="n"/>
      <c r="F263" s="5" t="n"/>
      <c r="G263" s="5" t="n"/>
      <c r="H263" s="5" t="n"/>
      <c r="I263" s="22" t="n"/>
      <c r="J263" s="22" t="n"/>
      <c r="K263" s="23">
        <f>IF(COUNTA(A263:J263)=0,"",N(I263)+N(J263))</f>
        <v/>
      </c>
      <c r="L263" s="5" t="n"/>
      <c r="M263" s="5" t="n"/>
      <c r="N263" s="5" t="n"/>
      <c r="O263" s="8">
        <f>IF(A263="","",IF(OR(D263="",E263=""),"REVIEW",IF(L263="Missing","MISSING RECEIPT",IF(K263&gt;'Setup &amp; Categories'!$B$6,"HIGH EXPENSE",""))))</f>
        <v/>
      </c>
    </row>
    <row r="264">
      <c r="A264" s="21" t="n"/>
      <c r="B264" s="5" t="n"/>
      <c r="C264" s="5" t="n"/>
      <c r="D264" s="5" t="n"/>
      <c r="E264" s="5" t="n"/>
      <c r="F264" s="5" t="n"/>
      <c r="G264" s="5" t="n"/>
      <c r="H264" s="5" t="n"/>
      <c r="I264" s="22" t="n"/>
      <c r="J264" s="22" t="n"/>
      <c r="K264" s="23">
        <f>IF(COUNTA(A264:J264)=0,"",N(I264)+N(J264))</f>
        <v/>
      </c>
      <c r="L264" s="5" t="n"/>
      <c r="M264" s="5" t="n"/>
      <c r="N264" s="5" t="n"/>
      <c r="O264" s="8">
        <f>IF(A264="","",IF(OR(D264="",E264=""),"REVIEW",IF(L264="Missing","MISSING RECEIPT",IF(K264&gt;'Setup &amp; Categories'!$B$6,"HIGH EXPENSE",""))))</f>
        <v/>
      </c>
    </row>
    <row r="265">
      <c r="A265" s="21" t="n"/>
      <c r="B265" s="5" t="n"/>
      <c r="C265" s="5" t="n"/>
      <c r="D265" s="5" t="n"/>
      <c r="E265" s="5" t="n"/>
      <c r="F265" s="5" t="n"/>
      <c r="G265" s="5" t="n"/>
      <c r="H265" s="5" t="n"/>
      <c r="I265" s="22" t="n"/>
      <c r="J265" s="22" t="n"/>
      <c r="K265" s="23">
        <f>IF(COUNTA(A265:J265)=0,"",N(I265)+N(J265))</f>
        <v/>
      </c>
      <c r="L265" s="5" t="n"/>
      <c r="M265" s="5" t="n"/>
      <c r="N265" s="5" t="n"/>
      <c r="O265" s="8">
        <f>IF(A265="","",IF(OR(D265="",E265=""),"REVIEW",IF(L265="Missing","MISSING RECEIPT",IF(K265&gt;'Setup &amp; Categories'!$B$6,"HIGH EXPENSE",""))))</f>
        <v/>
      </c>
    </row>
    <row r="266">
      <c r="A266" s="21" t="n"/>
      <c r="B266" s="5" t="n"/>
      <c r="C266" s="5" t="n"/>
      <c r="D266" s="5" t="n"/>
      <c r="E266" s="5" t="n"/>
      <c r="F266" s="5" t="n"/>
      <c r="G266" s="5" t="n"/>
      <c r="H266" s="5" t="n"/>
      <c r="I266" s="22" t="n"/>
      <c r="J266" s="22" t="n"/>
      <c r="K266" s="23">
        <f>IF(COUNTA(A266:J266)=0,"",N(I266)+N(J266))</f>
        <v/>
      </c>
      <c r="L266" s="5" t="n"/>
      <c r="M266" s="5" t="n"/>
      <c r="N266" s="5" t="n"/>
      <c r="O266" s="8">
        <f>IF(A266="","",IF(OR(D266="",E266=""),"REVIEW",IF(L266="Missing","MISSING RECEIPT",IF(K266&gt;'Setup &amp; Categories'!$B$6,"HIGH EXPENSE",""))))</f>
        <v/>
      </c>
    </row>
    <row r="267">
      <c r="A267" s="21" t="n"/>
      <c r="B267" s="5" t="n"/>
      <c r="C267" s="5" t="n"/>
      <c r="D267" s="5" t="n"/>
      <c r="E267" s="5" t="n"/>
      <c r="F267" s="5" t="n"/>
      <c r="G267" s="5" t="n"/>
      <c r="H267" s="5" t="n"/>
      <c r="I267" s="22" t="n"/>
      <c r="J267" s="22" t="n"/>
      <c r="K267" s="23">
        <f>IF(COUNTA(A267:J267)=0,"",N(I267)+N(J267))</f>
        <v/>
      </c>
      <c r="L267" s="5" t="n"/>
      <c r="M267" s="5" t="n"/>
      <c r="N267" s="5" t="n"/>
      <c r="O267" s="8">
        <f>IF(A267="","",IF(OR(D267="",E267=""),"REVIEW",IF(L267="Missing","MISSING RECEIPT",IF(K267&gt;'Setup &amp; Categories'!$B$6,"HIGH EXPENSE",""))))</f>
        <v/>
      </c>
    </row>
    <row r="268">
      <c r="A268" s="21" t="n"/>
      <c r="B268" s="5" t="n"/>
      <c r="C268" s="5" t="n"/>
      <c r="D268" s="5" t="n"/>
      <c r="E268" s="5" t="n"/>
      <c r="F268" s="5" t="n"/>
      <c r="G268" s="5" t="n"/>
      <c r="H268" s="5" t="n"/>
      <c r="I268" s="22" t="n"/>
      <c r="J268" s="22" t="n"/>
      <c r="K268" s="23">
        <f>IF(COUNTA(A268:J268)=0,"",N(I268)+N(J268))</f>
        <v/>
      </c>
      <c r="L268" s="5" t="n"/>
      <c r="M268" s="5" t="n"/>
      <c r="N268" s="5" t="n"/>
      <c r="O268" s="8">
        <f>IF(A268="","",IF(OR(D268="",E268=""),"REVIEW",IF(L268="Missing","MISSING RECEIPT",IF(K268&gt;'Setup &amp; Categories'!$B$6,"HIGH EXPENSE",""))))</f>
        <v/>
      </c>
    </row>
    <row r="269">
      <c r="A269" s="21" t="n"/>
      <c r="B269" s="5" t="n"/>
      <c r="C269" s="5" t="n"/>
      <c r="D269" s="5" t="n"/>
      <c r="E269" s="5" t="n"/>
      <c r="F269" s="5" t="n"/>
      <c r="G269" s="5" t="n"/>
      <c r="H269" s="5" t="n"/>
      <c r="I269" s="22" t="n"/>
      <c r="J269" s="22" t="n"/>
      <c r="K269" s="23">
        <f>IF(COUNTA(A269:J269)=0,"",N(I269)+N(J269))</f>
        <v/>
      </c>
      <c r="L269" s="5" t="n"/>
      <c r="M269" s="5" t="n"/>
      <c r="N269" s="5" t="n"/>
      <c r="O269" s="8">
        <f>IF(A269="","",IF(OR(D269="",E269=""),"REVIEW",IF(L269="Missing","MISSING RECEIPT",IF(K269&gt;'Setup &amp; Categories'!$B$6,"HIGH EXPENSE",""))))</f>
        <v/>
      </c>
    </row>
    <row r="270">
      <c r="A270" s="21" t="n"/>
      <c r="B270" s="5" t="n"/>
      <c r="C270" s="5" t="n"/>
      <c r="D270" s="5" t="n"/>
      <c r="E270" s="5" t="n"/>
      <c r="F270" s="5" t="n"/>
      <c r="G270" s="5" t="n"/>
      <c r="H270" s="5" t="n"/>
      <c r="I270" s="22" t="n"/>
      <c r="J270" s="22" t="n"/>
      <c r="K270" s="23">
        <f>IF(COUNTA(A270:J270)=0,"",N(I270)+N(J270))</f>
        <v/>
      </c>
      <c r="L270" s="5" t="n"/>
      <c r="M270" s="5" t="n"/>
      <c r="N270" s="5" t="n"/>
      <c r="O270" s="8">
        <f>IF(A270="","",IF(OR(D270="",E270=""),"REVIEW",IF(L270="Missing","MISSING RECEIPT",IF(K270&gt;'Setup &amp; Categories'!$B$6,"HIGH EXPENSE",""))))</f>
        <v/>
      </c>
    </row>
    <row r="271">
      <c r="A271" s="21" t="n"/>
      <c r="B271" s="5" t="n"/>
      <c r="C271" s="5" t="n"/>
      <c r="D271" s="5" t="n"/>
      <c r="E271" s="5" t="n"/>
      <c r="F271" s="5" t="n"/>
      <c r="G271" s="5" t="n"/>
      <c r="H271" s="5" t="n"/>
      <c r="I271" s="22" t="n"/>
      <c r="J271" s="22" t="n"/>
      <c r="K271" s="23">
        <f>IF(COUNTA(A271:J271)=0,"",N(I271)+N(J271))</f>
        <v/>
      </c>
      <c r="L271" s="5" t="n"/>
      <c r="M271" s="5" t="n"/>
      <c r="N271" s="5" t="n"/>
      <c r="O271" s="8">
        <f>IF(A271="","",IF(OR(D271="",E271=""),"REVIEW",IF(L271="Missing","MISSING RECEIPT",IF(K271&gt;'Setup &amp; Categories'!$B$6,"HIGH EXPENSE",""))))</f>
        <v/>
      </c>
    </row>
    <row r="272">
      <c r="A272" s="21" t="n"/>
      <c r="B272" s="5" t="n"/>
      <c r="C272" s="5" t="n"/>
      <c r="D272" s="5" t="n"/>
      <c r="E272" s="5" t="n"/>
      <c r="F272" s="5" t="n"/>
      <c r="G272" s="5" t="n"/>
      <c r="H272" s="5" t="n"/>
      <c r="I272" s="22" t="n"/>
      <c r="J272" s="22" t="n"/>
      <c r="K272" s="23">
        <f>IF(COUNTA(A272:J272)=0,"",N(I272)+N(J272))</f>
        <v/>
      </c>
      <c r="L272" s="5" t="n"/>
      <c r="M272" s="5" t="n"/>
      <c r="N272" s="5" t="n"/>
      <c r="O272" s="8">
        <f>IF(A272="","",IF(OR(D272="",E272=""),"REVIEW",IF(L272="Missing","MISSING RECEIPT",IF(K272&gt;'Setup &amp; Categories'!$B$6,"HIGH EXPENSE",""))))</f>
        <v/>
      </c>
    </row>
    <row r="273">
      <c r="A273" s="21" t="n"/>
      <c r="B273" s="5" t="n"/>
      <c r="C273" s="5" t="n"/>
      <c r="D273" s="5" t="n"/>
      <c r="E273" s="5" t="n"/>
      <c r="F273" s="5" t="n"/>
      <c r="G273" s="5" t="n"/>
      <c r="H273" s="5" t="n"/>
      <c r="I273" s="22" t="n"/>
      <c r="J273" s="22" t="n"/>
      <c r="K273" s="23">
        <f>IF(COUNTA(A273:J273)=0,"",N(I273)+N(J273))</f>
        <v/>
      </c>
      <c r="L273" s="5" t="n"/>
      <c r="M273" s="5" t="n"/>
      <c r="N273" s="5" t="n"/>
      <c r="O273" s="8">
        <f>IF(A273="","",IF(OR(D273="",E273=""),"REVIEW",IF(L273="Missing","MISSING RECEIPT",IF(K273&gt;'Setup &amp; Categories'!$B$6,"HIGH EXPENSE",""))))</f>
        <v/>
      </c>
    </row>
    <row r="274">
      <c r="A274" s="21" t="n"/>
      <c r="B274" s="5" t="n"/>
      <c r="C274" s="5" t="n"/>
      <c r="D274" s="5" t="n"/>
      <c r="E274" s="5" t="n"/>
      <c r="F274" s="5" t="n"/>
      <c r="G274" s="5" t="n"/>
      <c r="H274" s="5" t="n"/>
      <c r="I274" s="22" t="n"/>
      <c r="J274" s="22" t="n"/>
      <c r="K274" s="23">
        <f>IF(COUNTA(A274:J274)=0,"",N(I274)+N(J274))</f>
        <v/>
      </c>
      <c r="L274" s="5" t="n"/>
      <c r="M274" s="5" t="n"/>
      <c r="N274" s="5" t="n"/>
      <c r="O274" s="8">
        <f>IF(A274="","",IF(OR(D274="",E274=""),"REVIEW",IF(L274="Missing","MISSING RECEIPT",IF(K274&gt;'Setup &amp; Categories'!$B$6,"HIGH EXPENSE",""))))</f>
        <v/>
      </c>
    </row>
    <row r="275">
      <c r="A275" s="21" t="n"/>
      <c r="B275" s="5" t="n"/>
      <c r="C275" s="5" t="n"/>
      <c r="D275" s="5" t="n"/>
      <c r="E275" s="5" t="n"/>
      <c r="F275" s="5" t="n"/>
      <c r="G275" s="5" t="n"/>
      <c r="H275" s="5" t="n"/>
      <c r="I275" s="22" t="n"/>
      <c r="J275" s="22" t="n"/>
      <c r="K275" s="23">
        <f>IF(COUNTA(A275:J275)=0,"",N(I275)+N(J275))</f>
        <v/>
      </c>
      <c r="L275" s="5" t="n"/>
      <c r="M275" s="5" t="n"/>
      <c r="N275" s="5" t="n"/>
      <c r="O275" s="8">
        <f>IF(A275="","",IF(OR(D275="",E275=""),"REVIEW",IF(L275="Missing","MISSING RECEIPT",IF(K275&gt;'Setup &amp; Categories'!$B$6,"HIGH EXPENSE",""))))</f>
        <v/>
      </c>
    </row>
    <row r="276">
      <c r="A276" s="21" t="n"/>
      <c r="B276" s="5" t="n"/>
      <c r="C276" s="5" t="n"/>
      <c r="D276" s="5" t="n"/>
      <c r="E276" s="5" t="n"/>
      <c r="F276" s="5" t="n"/>
      <c r="G276" s="5" t="n"/>
      <c r="H276" s="5" t="n"/>
      <c r="I276" s="22" t="n"/>
      <c r="J276" s="22" t="n"/>
      <c r="K276" s="23">
        <f>IF(COUNTA(A276:J276)=0,"",N(I276)+N(J276))</f>
        <v/>
      </c>
      <c r="L276" s="5" t="n"/>
      <c r="M276" s="5" t="n"/>
      <c r="N276" s="5" t="n"/>
      <c r="O276" s="8">
        <f>IF(A276="","",IF(OR(D276="",E276=""),"REVIEW",IF(L276="Missing","MISSING RECEIPT",IF(K276&gt;'Setup &amp; Categories'!$B$6,"HIGH EXPENSE",""))))</f>
        <v/>
      </c>
    </row>
    <row r="277">
      <c r="A277" s="21" t="n"/>
      <c r="B277" s="5" t="n"/>
      <c r="C277" s="5" t="n"/>
      <c r="D277" s="5" t="n"/>
      <c r="E277" s="5" t="n"/>
      <c r="F277" s="5" t="n"/>
      <c r="G277" s="5" t="n"/>
      <c r="H277" s="5" t="n"/>
      <c r="I277" s="22" t="n"/>
      <c r="J277" s="22" t="n"/>
      <c r="K277" s="23">
        <f>IF(COUNTA(A277:J277)=0,"",N(I277)+N(J277))</f>
        <v/>
      </c>
      <c r="L277" s="5" t="n"/>
      <c r="M277" s="5" t="n"/>
      <c r="N277" s="5" t="n"/>
      <c r="O277" s="8">
        <f>IF(A277="","",IF(OR(D277="",E277=""),"REVIEW",IF(L277="Missing","MISSING RECEIPT",IF(K277&gt;'Setup &amp; Categories'!$B$6,"HIGH EXPENSE",""))))</f>
        <v/>
      </c>
    </row>
    <row r="278">
      <c r="A278" s="21" t="n"/>
      <c r="B278" s="5" t="n"/>
      <c r="C278" s="5" t="n"/>
      <c r="D278" s="5" t="n"/>
      <c r="E278" s="5" t="n"/>
      <c r="F278" s="5" t="n"/>
      <c r="G278" s="5" t="n"/>
      <c r="H278" s="5" t="n"/>
      <c r="I278" s="22" t="n"/>
      <c r="J278" s="22" t="n"/>
      <c r="K278" s="23">
        <f>IF(COUNTA(A278:J278)=0,"",N(I278)+N(J278))</f>
        <v/>
      </c>
      <c r="L278" s="5" t="n"/>
      <c r="M278" s="5" t="n"/>
      <c r="N278" s="5" t="n"/>
      <c r="O278" s="8">
        <f>IF(A278="","",IF(OR(D278="",E278=""),"REVIEW",IF(L278="Missing","MISSING RECEIPT",IF(K278&gt;'Setup &amp; Categories'!$B$6,"HIGH EXPENSE",""))))</f>
        <v/>
      </c>
    </row>
    <row r="279">
      <c r="A279" s="21" t="n"/>
      <c r="B279" s="5" t="n"/>
      <c r="C279" s="5" t="n"/>
      <c r="D279" s="5" t="n"/>
      <c r="E279" s="5" t="n"/>
      <c r="F279" s="5" t="n"/>
      <c r="G279" s="5" t="n"/>
      <c r="H279" s="5" t="n"/>
      <c r="I279" s="22" t="n"/>
      <c r="J279" s="22" t="n"/>
      <c r="K279" s="23">
        <f>IF(COUNTA(A279:J279)=0,"",N(I279)+N(J279))</f>
        <v/>
      </c>
      <c r="L279" s="5" t="n"/>
      <c r="M279" s="5" t="n"/>
      <c r="N279" s="5" t="n"/>
      <c r="O279" s="8">
        <f>IF(A279="","",IF(OR(D279="",E279=""),"REVIEW",IF(L279="Missing","MISSING RECEIPT",IF(K279&gt;'Setup &amp; Categories'!$B$6,"HIGH EXPENSE",""))))</f>
        <v/>
      </c>
    </row>
    <row r="280">
      <c r="A280" s="21" t="n"/>
      <c r="B280" s="5" t="n"/>
      <c r="C280" s="5" t="n"/>
      <c r="D280" s="5" t="n"/>
      <c r="E280" s="5" t="n"/>
      <c r="F280" s="5" t="n"/>
      <c r="G280" s="5" t="n"/>
      <c r="H280" s="5" t="n"/>
      <c r="I280" s="22" t="n"/>
      <c r="J280" s="22" t="n"/>
      <c r="K280" s="23">
        <f>IF(COUNTA(A280:J280)=0,"",N(I280)+N(J280))</f>
        <v/>
      </c>
      <c r="L280" s="5" t="n"/>
      <c r="M280" s="5" t="n"/>
      <c r="N280" s="5" t="n"/>
      <c r="O280" s="8">
        <f>IF(A280="","",IF(OR(D280="",E280=""),"REVIEW",IF(L280="Missing","MISSING RECEIPT",IF(K280&gt;'Setup &amp; Categories'!$B$6,"HIGH EXPENSE",""))))</f>
        <v/>
      </c>
    </row>
    <row r="281">
      <c r="A281" s="21" t="n"/>
      <c r="B281" s="5" t="n"/>
      <c r="C281" s="5" t="n"/>
      <c r="D281" s="5" t="n"/>
      <c r="E281" s="5" t="n"/>
      <c r="F281" s="5" t="n"/>
      <c r="G281" s="5" t="n"/>
      <c r="H281" s="5" t="n"/>
      <c r="I281" s="22" t="n"/>
      <c r="J281" s="22" t="n"/>
      <c r="K281" s="23">
        <f>IF(COUNTA(A281:J281)=0,"",N(I281)+N(J281))</f>
        <v/>
      </c>
      <c r="L281" s="5" t="n"/>
      <c r="M281" s="5" t="n"/>
      <c r="N281" s="5" t="n"/>
      <c r="O281" s="8">
        <f>IF(A281="","",IF(OR(D281="",E281=""),"REVIEW",IF(L281="Missing","MISSING RECEIPT",IF(K281&gt;'Setup &amp; Categories'!$B$6,"HIGH EXPENSE",""))))</f>
        <v/>
      </c>
    </row>
    <row r="282">
      <c r="A282" s="21" t="n"/>
      <c r="B282" s="5" t="n"/>
      <c r="C282" s="5" t="n"/>
      <c r="D282" s="5" t="n"/>
      <c r="E282" s="5" t="n"/>
      <c r="F282" s="5" t="n"/>
      <c r="G282" s="5" t="n"/>
      <c r="H282" s="5" t="n"/>
      <c r="I282" s="22" t="n"/>
      <c r="J282" s="22" t="n"/>
      <c r="K282" s="23">
        <f>IF(COUNTA(A282:J282)=0,"",N(I282)+N(J282))</f>
        <v/>
      </c>
      <c r="L282" s="5" t="n"/>
      <c r="M282" s="5" t="n"/>
      <c r="N282" s="5" t="n"/>
      <c r="O282" s="8">
        <f>IF(A282="","",IF(OR(D282="",E282=""),"REVIEW",IF(L282="Missing","MISSING RECEIPT",IF(K282&gt;'Setup &amp; Categories'!$B$6,"HIGH EXPENSE",""))))</f>
        <v/>
      </c>
    </row>
    <row r="283">
      <c r="A283" s="21" t="n"/>
      <c r="B283" s="5" t="n"/>
      <c r="C283" s="5" t="n"/>
      <c r="D283" s="5" t="n"/>
      <c r="E283" s="5" t="n"/>
      <c r="F283" s="5" t="n"/>
      <c r="G283" s="5" t="n"/>
      <c r="H283" s="5" t="n"/>
      <c r="I283" s="22" t="n"/>
      <c r="J283" s="22" t="n"/>
      <c r="K283" s="23">
        <f>IF(COUNTA(A283:J283)=0,"",N(I283)+N(J283))</f>
        <v/>
      </c>
      <c r="L283" s="5" t="n"/>
      <c r="M283" s="5" t="n"/>
      <c r="N283" s="5" t="n"/>
      <c r="O283" s="8">
        <f>IF(A283="","",IF(OR(D283="",E283=""),"REVIEW",IF(L283="Missing","MISSING RECEIPT",IF(K283&gt;'Setup &amp; Categories'!$B$6,"HIGH EXPENSE",""))))</f>
        <v/>
      </c>
    </row>
    <row r="284">
      <c r="A284" s="21" t="n"/>
      <c r="B284" s="5" t="n"/>
      <c r="C284" s="5" t="n"/>
      <c r="D284" s="5" t="n"/>
      <c r="E284" s="5" t="n"/>
      <c r="F284" s="5" t="n"/>
      <c r="G284" s="5" t="n"/>
      <c r="H284" s="5" t="n"/>
      <c r="I284" s="22" t="n"/>
      <c r="J284" s="22" t="n"/>
      <c r="K284" s="23">
        <f>IF(COUNTA(A284:J284)=0,"",N(I284)+N(J284))</f>
        <v/>
      </c>
      <c r="L284" s="5" t="n"/>
      <c r="M284" s="5" t="n"/>
      <c r="N284" s="5" t="n"/>
      <c r="O284" s="8">
        <f>IF(A284="","",IF(OR(D284="",E284=""),"REVIEW",IF(L284="Missing","MISSING RECEIPT",IF(K284&gt;'Setup &amp; Categories'!$B$6,"HIGH EXPENSE",""))))</f>
        <v/>
      </c>
    </row>
    <row r="285">
      <c r="A285" s="21" t="n"/>
      <c r="B285" s="5" t="n"/>
      <c r="C285" s="5" t="n"/>
      <c r="D285" s="5" t="n"/>
      <c r="E285" s="5" t="n"/>
      <c r="F285" s="5" t="n"/>
      <c r="G285" s="5" t="n"/>
      <c r="H285" s="5" t="n"/>
      <c r="I285" s="22" t="n"/>
      <c r="J285" s="22" t="n"/>
      <c r="K285" s="23">
        <f>IF(COUNTA(A285:J285)=0,"",N(I285)+N(J285))</f>
        <v/>
      </c>
      <c r="L285" s="5" t="n"/>
      <c r="M285" s="5" t="n"/>
      <c r="N285" s="5" t="n"/>
      <c r="O285" s="8">
        <f>IF(A285="","",IF(OR(D285="",E285=""),"REVIEW",IF(L285="Missing","MISSING RECEIPT",IF(K285&gt;'Setup &amp; Categories'!$B$6,"HIGH EXPENSE",""))))</f>
        <v/>
      </c>
    </row>
    <row r="286">
      <c r="A286" s="21" t="n"/>
      <c r="B286" s="5" t="n"/>
      <c r="C286" s="5" t="n"/>
      <c r="D286" s="5" t="n"/>
      <c r="E286" s="5" t="n"/>
      <c r="F286" s="5" t="n"/>
      <c r="G286" s="5" t="n"/>
      <c r="H286" s="5" t="n"/>
      <c r="I286" s="22" t="n"/>
      <c r="J286" s="22" t="n"/>
      <c r="K286" s="23">
        <f>IF(COUNTA(A286:J286)=0,"",N(I286)+N(J286))</f>
        <v/>
      </c>
      <c r="L286" s="5" t="n"/>
      <c r="M286" s="5" t="n"/>
      <c r="N286" s="5" t="n"/>
      <c r="O286" s="8">
        <f>IF(A286="","",IF(OR(D286="",E286=""),"REVIEW",IF(L286="Missing","MISSING RECEIPT",IF(K286&gt;'Setup &amp; Categories'!$B$6,"HIGH EXPENSE",""))))</f>
        <v/>
      </c>
    </row>
    <row r="287">
      <c r="A287" s="21" t="n"/>
      <c r="B287" s="5" t="n"/>
      <c r="C287" s="5" t="n"/>
      <c r="D287" s="5" t="n"/>
      <c r="E287" s="5" t="n"/>
      <c r="F287" s="5" t="n"/>
      <c r="G287" s="5" t="n"/>
      <c r="H287" s="5" t="n"/>
      <c r="I287" s="22" t="n"/>
      <c r="J287" s="22" t="n"/>
      <c r="K287" s="23">
        <f>IF(COUNTA(A287:J287)=0,"",N(I287)+N(J287))</f>
        <v/>
      </c>
      <c r="L287" s="5" t="n"/>
      <c r="M287" s="5" t="n"/>
      <c r="N287" s="5" t="n"/>
      <c r="O287" s="8">
        <f>IF(A287="","",IF(OR(D287="",E287=""),"REVIEW",IF(L287="Missing","MISSING RECEIPT",IF(K287&gt;'Setup &amp; Categories'!$B$6,"HIGH EXPENSE",""))))</f>
        <v/>
      </c>
    </row>
    <row r="288">
      <c r="A288" s="21" t="n"/>
      <c r="B288" s="5" t="n"/>
      <c r="C288" s="5" t="n"/>
      <c r="D288" s="5" t="n"/>
      <c r="E288" s="5" t="n"/>
      <c r="F288" s="5" t="n"/>
      <c r="G288" s="5" t="n"/>
      <c r="H288" s="5" t="n"/>
      <c r="I288" s="22" t="n"/>
      <c r="J288" s="22" t="n"/>
      <c r="K288" s="23">
        <f>IF(COUNTA(A288:J288)=0,"",N(I288)+N(J288))</f>
        <v/>
      </c>
      <c r="L288" s="5" t="n"/>
      <c r="M288" s="5" t="n"/>
      <c r="N288" s="5" t="n"/>
      <c r="O288" s="8">
        <f>IF(A288="","",IF(OR(D288="",E288=""),"REVIEW",IF(L288="Missing","MISSING RECEIPT",IF(K288&gt;'Setup &amp; Categories'!$B$6,"HIGH EXPENSE",""))))</f>
        <v/>
      </c>
    </row>
    <row r="289">
      <c r="A289" s="21" t="n"/>
      <c r="B289" s="5" t="n"/>
      <c r="C289" s="5" t="n"/>
      <c r="D289" s="5" t="n"/>
      <c r="E289" s="5" t="n"/>
      <c r="F289" s="5" t="n"/>
      <c r="G289" s="5" t="n"/>
      <c r="H289" s="5" t="n"/>
      <c r="I289" s="22" t="n"/>
      <c r="J289" s="22" t="n"/>
      <c r="K289" s="23">
        <f>IF(COUNTA(A289:J289)=0,"",N(I289)+N(J289))</f>
        <v/>
      </c>
      <c r="L289" s="5" t="n"/>
      <c r="M289" s="5" t="n"/>
      <c r="N289" s="5" t="n"/>
      <c r="O289" s="8">
        <f>IF(A289="","",IF(OR(D289="",E289=""),"REVIEW",IF(L289="Missing","MISSING RECEIPT",IF(K289&gt;'Setup &amp; Categories'!$B$6,"HIGH EXPENSE",""))))</f>
        <v/>
      </c>
    </row>
    <row r="290">
      <c r="A290" s="21" t="n"/>
      <c r="B290" s="5" t="n"/>
      <c r="C290" s="5" t="n"/>
      <c r="D290" s="5" t="n"/>
      <c r="E290" s="5" t="n"/>
      <c r="F290" s="5" t="n"/>
      <c r="G290" s="5" t="n"/>
      <c r="H290" s="5" t="n"/>
      <c r="I290" s="22" t="n"/>
      <c r="J290" s="22" t="n"/>
      <c r="K290" s="23">
        <f>IF(COUNTA(A290:J290)=0,"",N(I290)+N(J290))</f>
        <v/>
      </c>
      <c r="L290" s="5" t="n"/>
      <c r="M290" s="5" t="n"/>
      <c r="N290" s="5" t="n"/>
      <c r="O290" s="8">
        <f>IF(A290="","",IF(OR(D290="",E290=""),"REVIEW",IF(L290="Missing","MISSING RECEIPT",IF(K290&gt;'Setup &amp; Categories'!$B$6,"HIGH EXPENSE",""))))</f>
        <v/>
      </c>
    </row>
    <row r="291">
      <c r="A291" s="21" t="n"/>
      <c r="B291" s="5" t="n"/>
      <c r="C291" s="5" t="n"/>
      <c r="D291" s="5" t="n"/>
      <c r="E291" s="5" t="n"/>
      <c r="F291" s="5" t="n"/>
      <c r="G291" s="5" t="n"/>
      <c r="H291" s="5" t="n"/>
      <c r="I291" s="22" t="n"/>
      <c r="J291" s="22" t="n"/>
      <c r="K291" s="23">
        <f>IF(COUNTA(A291:J291)=0,"",N(I291)+N(J291))</f>
        <v/>
      </c>
      <c r="L291" s="5" t="n"/>
      <c r="M291" s="5" t="n"/>
      <c r="N291" s="5" t="n"/>
      <c r="O291" s="8">
        <f>IF(A291="","",IF(OR(D291="",E291=""),"REVIEW",IF(L291="Missing","MISSING RECEIPT",IF(K291&gt;'Setup &amp; Categories'!$B$6,"HIGH EXPENSE",""))))</f>
        <v/>
      </c>
    </row>
    <row r="292">
      <c r="A292" s="21" t="n"/>
      <c r="B292" s="5" t="n"/>
      <c r="C292" s="5" t="n"/>
      <c r="D292" s="5" t="n"/>
      <c r="E292" s="5" t="n"/>
      <c r="F292" s="5" t="n"/>
      <c r="G292" s="5" t="n"/>
      <c r="H292" s="5" t="n"/>
      <c r="I292" s="22" t="n"/>
      <c r="J292" s="22" t="n"/>
      <c r="K292" s="23">
        <f>IF(COUNTA(A292:J292)=0,"",N(I292)+N(J292))</f>
        <v/>
      </c>
      <c r="L292" s="5" t="n"/>
      <c r="M292" s="5" t="n"/>
      <c r="N292" s="5" t="n"/>
      <c r="O292" s="8">
        <f>IF(A292="","",IF(OR(D292="",E292=""),"REVIEW",IF(L292="Missing","MISSING RECEIPT",IF(K292&gt;'Setup &amp; Categories'!$B$6,"HIGH EXPENSE",""))))</f>
        <v/>
      </c>
    </row>
    <row r="293">
      <c r="A293" s="21" t="n"/>
      <c r="B293" s="5" t="n"/>
      <c r="C293" s="5" t="n"/>
      <c r="D293" s="5" t="n"/>
      <c r="E293" s="5" t="n"/>
      <c r="F293" s="5" t="n"/>
      <c r="G293" s="5" t="n"/>
      <c r="H293" s="5" t="n"/>
      <c r="I293" s="22" t="n"/>
      <c r="J293" s="22" t="n"/>
      <c r="K293" s="23">
        <f>IF(COUNTA(A293:J293)=0,"",N(I293)+N(J293))</f>
        <v/>
      </c>
      <c r="L293" s="5" t="n"/>
      <c r="M293" s="5" t="n"/>
      <c r="N293" s="5" t="n"/>
      <c r="O293" s="8">
        <f>IF(A293="","",IF(OR(D293="",E293=""),"REVIEW",IF(L293="Missing","MISSING RECEIPT",IF(K293&gt;'Setup &amp; Categories'!$B$6,"HIGH EXPENSE",""))))</f>
        <v/>
      </c>
    </row>
    <row r="294">
      <c r="A294" s="21" t="n"/>
      <c r="B294" s="5" t="n"/>
      <c r="C294" s="5" t="n"/>
      <c r="D294" s="5" t="n"/>
      <c r="E294" s="5" t="n"/>
      <c r="F294" s="5" t="n"/>
      <c r="G294" s="5" t="n"/>
      <c r="H294" s="5" t="n"/>
      <c r="I294" s="22" t="n"/>
      <c r="J294" s="22" t="n"/>
      <c r="K294" s="23">
        <f>IF(COUNTA(A294:J294)=0,"",N(I294)+N(J294))</f>
        <v/>
      </c>
      <c r="L294" s="5" t="n"/>
      <c r="M294" s="5" t="n"/>
      <c r="N294" s="5" t="n"/>
      <c r="O294" s="8">
        <f>IF(A294="","",IF(OR(D294="",E294=""),"REVIEW",IF(L294="Missing","MISSING RECEIPT",IF(K294&gt;'Setup &amp; Categories'!$B$6,"HIGH EXPENSE",""))))</f>
        <v/>
      </c>
    </row>
    <row r="295">
      <c r="A295" s="21" t="n"/>
      <c r="B295" s="5" t="n"/>
      <c r="C295" s="5" t="n"/>
      <c r="D295" s="5" t="n"/>
      <c r="E295" s="5" t="n"/>
      <c r="F295" s="5" t="n"/>
      <c r="G295" s="5" t="n"/>
      <c r="H295" s="5" t="n"/>
      <c r="I295" s="22" t="n"/>
      <c r="J295" s="22" t="n"/>
      <c r="K295" s="23">
        <f>IF(COUNTA(A295:J295)=0,"",N(I295)+N(J295))</f>
        <v/>
      </c>
      <c r="L295" s="5" t="n"/>
      <c r="M295" s="5" t="n"/>
      <c r="N295" s="5" t="n"/>
      <c r="O295" s="8">
        <f>IF(A295="","",IF(OR(D295="",E295=""),"REVIEW",IF(L295="Missing","MISSING RECEIPT",IF(K295&gt;'Setup &amp; Categories'!$B$6,"HIGH EXPENSE",""))))</f>
        <v/>
      </c>
    </row>
    <row r="296">
      <c r="A296" s="21" t="n"/>
      <c r="B296" s="5" t="n"/>
      <c r="C296" s="5" t="n"/>
      <c r="D296" s="5" t="n"/>
      <c r="E296" s="5" t="n"/>
      <c r="F296" s="5" t="n"/>
      <c r="G296" s="5" t="n"/>
      <c r="H296" s="5" t="n"/>
      <c r="I296" s="22" t="n"/>
      <c r="J296" s="22" t="n"/>
      <c r="K296" s="23">
        <f>IF(COUNTA(A296:J296)=0,"",N(I296)+N(J296))</f>
        <v/>
      </c>
      <c r="L296" s="5" t="n"/>
      <c r="M296" s="5" t="n"/>
      <c r="N296" s="5" t="n"/>
      <c r="O296" s="8">
        <f>IF(A296="","",IF(OR(D296="",E296=""),"REVIEW",IF(L296="Missing","MISSING RECEIPT",IF(K296&gt;'Setup &amp; Categories'!$B$6,"HIGH EXPENSE",""))))</f>
        <v/>
      </c>
    </row>
    <row r="297">
      <c r="A297" s="21" t="n"/>
      <c r="B297" s="5" t="n"/>
      <c r="C297" s="5" t="n"/>
      <c r="D297" s="5" t="n"/>
      <c r="E297" s="5" t="n"/>
      <c r="F297" s="5" t="n"/>
      <c r="G297" s="5" t="n"/>
      <c r="H297" s="5" t="n"/>
      <c r="I297" s="22" t="n"/>
      <c r="J297" s="22" t="n"/>
      <c r="K297" s="23">
        <f>IF(COUNTA(A297:J297)=0,"",N(I297)+N(J297))</f>
        <v/>
      </c>
      <c r="L297" s="5" t="n"/>
      <c r="M297" s="5" t="n"/>
      <c r="N297" s="5" t="n"/>
      <c r="O297" s="8">
        <f>IF(A297="","",IF(OR(D297="",E297=""),"REVIEW",IF(L297="Missing","MISSING RECEIPT",IF(K297&gt;'Setup &amp; Categories'!$B$6,"HIGH EXPENSE",""))))</f>
        <v/>
      </c>
    </row>
    <row r="298">
      <c r="A298" s="21" t="n"/>
      <c r="B298" s="5" t="n"/>
      <c r="C298" s="5" t="n"/>
      <c r="D298" s="5" t="n"/>
      <c r="E298" s="5" t="n"/>
      <c r="F298" s="5" t="n"/>
      <c r="G298" s="5" t="n"/>
      <c r="H298" s="5" t="n"/>
      <c r="I298" s="22" t="n"/>
      <c r="J298" s="22" t="n"/>
      <c r="K298" s="23">
        <f>IF(COUNTA(A298:J298)=0,"",N(I298)+N(J298))</f>
        <v/>
      </c>
      <c r="L298" s="5" t="n"/>
      <c r="M298" s="5" t="n"/>
      <c r="N298" s="5" t="n"/>
      <c r="O298" s="8">
        <f>IF(A298="","",IF(OR(D298="",E298=""),"REVIEW",IF(L298="Missing","MISSING RECEIPT",IF(K298&gt;'Setup &amp; Categories'!$B$6,"HIGH EXPENSE",""))))</f>
        <v/>
      </c>
    </row>
    <row r="299">
      <c r="A299" s="21" t="n"/>
      <c r="B299" s="5" t="n"/>
      <c r="C299" s="5" t="n"/>
      <c r="D299" s="5" t="n"/>
      <c r="E299" s="5" t="n"/>
      <c r="F299" s="5" t="n"/>
      <c r="G299" s="5" t="n"/>
      <c r="H299" s="5" t="n"/>
      <c r="I299" s="22" t="n"/>
      <c r="J299" s="22" t="n"/>
      <c r="K299" s="23">
        <f>IF(COUNTA(A299:J299)=0,"",N(I299)+N(J299))</f>
        <v/>
      </c>
      <c r="L299" s="5" t="n"/>
      <c r="M299" s="5" t="n"/>
      <c r="N299" s="5" t="n"/>
      <c r="O299" s="8">
        <f>IF(A299="","",IF(OR(D299="",E299=""),"REVIEW",IF(L299="Missing","MISSING RECEIPT",IF(K299&gt;'Setup &amp; Categories'!$B$6,"HIGH EXPENSE",""))))</f>
        <v/>
      </c>
    </row>
    <row r="300">
      <c r="A300" s="21" t="n"/>
      <c r="B300" s="5" t="n"/>
      <c r="C300" s="5" t="n"/>
      <c r="D300" s="5" t="n"/>
      <c r="E300" s="5" t="n"/>
      <c r="F300" s="5" t="n"/>
      <c r="G300" s="5" t="n"/>
      <c r="H300" s="5" t="n"/>
      <c r="I300" s="22" t="n"/>
      <c r="J300" s="22" t="n"/>
      <c r="K300" s="23">
        <f>IF(COUNTA(A300:J300)=0,"",N(I300)+N(J300))</f>
        <v/>
      </c>
      <c r="L300" s="5" t="n"/>
      <c r="M300" s="5" t="n"/>
      <c r="N300" s="5" t="n"/>
      <c r="O300" s="8">
        <f>IF(A300="","",IF(OR(D300="",E300=""),"REVIEW",IF(L300="Missing","MISSING RECEIPT",IF(K300&gt;'Setup &amp; Categories'!$B$6,"HIGH EXPENSE",""))))</f>
        <v/>
      </c>
    </row>
    <row r="301">
      <c r="A301" s="21" t="n"/>
      <c r="B301" s="5" t="n"/>
      <c r="C301" s="5" t="n"/>
      <c r="D301" s="5" t="n"/>
      <c r="E301" s="5" t="n"/>
      <c r="F301" s="5" t="n"/>
      <c r="G301" s="5" t="n"/>
      <c r="H301" s="5" t="n"/>
      <c r="I301" s="22" t="n"/>
      <c r="J301" s="22" t="n"/>
      <c r="K301" s="23">
        <f>IF(COUNTA(A301:J301)=0,"",N(I301)+N(J301))</f>
        <v/>
      </c>
      <c r="L301" s="5" t="n"/>
      <c r="M301" s="5" t="n"/>
      <c r="N301" s="5" t="n"/>
      <c r="O301" s="8">
        <f>IF(A301="","",IF(OR(D301="",E301=""),"REVIEW",IF(L301="Missing","MISSING RECEIPT",IF(K301&gt;'Setup &amp; Categories'!$B$6,"HIGH EXPENSE",""))))</f>
        <v/>
      </c>
    </row>
    <row r="302">
      <c r="A302" s="21" t="n"/>
      <c r="B302" s="5" t="n"/>
      <c r="C302" s="5" t="n"/>
      <c r="D302" s="5" t="n"/>
      <c r="E302" s="5" t="n"/>
      <c r="F302" s="5" t="n"/>
      <c r="G302" s="5" t="n"/>
      <c r="H302" s="5" t="n"/>
      <c r="I302" s="22" t="n"/>
      <c r="J302" s="22" t="n"/>
      <c r="K302" s="23">
        <f>IF(COUNTA(A302:J302)=0,"",N(I302)+N(J302))</f>
        <v/>
      </c>
      <c r="L302" s="5" t="n"/>
      <c r="M302" s="5" t="n"/>
      <c r="N302" s="5" t="n"/>
      <c r="O302" s="8">
        <f>IF(A302="","",IF(OR(D302="",E302=""),"REVIEW",IF(L302="Missing","MISSING RECEIPT",IF(K302&gt;'Setup &amp; Categories'!$B$6,"HIGH EXPENSE",""))))</f>
        <v/>
      </c>
    </row>
    <row r="303">
      <c r="A303" s="21" t="n"/>
      <c r="B303" s="5" t="n"/>
      <c r="C303" s="5" t="n"/>
      <c r="D303" s="5" t="n"/>
      <c r="E303" s="5" t="n"/>
      <c r="F303" s="5" t="n"/>
      <c r="G303" s="5" t="n"/>
      <c r="H303" s="5" t="n"/>
      <c r="I303" s="22" t="n"/>
      <c r="J303" s="22" t="n"/>
      <c r="K303" s="23">
        <f>IF(COUNTA(A303:J303)=0,"",N(I303)+N(J303))</f>
        <v/>
      </c>
      <c r="L303" s="5" t="n"/>
      <c r="M303" s="5" t="n"/>
      <c r="N303" s="5" t="n"/>
      <c r="O303" s="8">
        <f>IF(A303="","",IF(OR(D303="",E303=""),"REVIEW",IF(L303="Missing","MISSING RECEIPT",IF(K303&gt;'Setup &amp; Categories'!$B$6,"HIGH EXPENSE",""))))</f>
        <v/>
      </c>
    </row>
    <row r="304">
      <c r="A304" s="21" t="n"/>
      <c r="B304" s="5" t="n"/>
      <c r="C304" s="5" t="n"/>
      <c r="D304" s="5" t="n"/>
      <c r="E304" s="5" t="n"/>
      <c r="F304" s="5" t="n"/>
      <c r="G304" s="5" t="n"/>
      <c r="H304" s="5" t="n"/>
      <c r="I304" s="22" t="n"/>
      <c r="J304" s="22" t="n"/>
      <c r="K304" s="23">
        <f>IF(COUNTA(A304:J304)=0,"",N(I304)+N(J304))</f>
        <v/>
      </c>
      <c r="L304" s="5" t="n"/>
      <c r="M304" s="5" t="n"/>
      <c r="N304" s="5" t="n"/>
      <c r="O304" s="8">
        <f>IF(A304="","",IF(OR(D304="",E304=""),"REVIEW",IF(L304="Missing","MISSING RECEIPT",IF(K304&gt;'Setup &amp; Categories'!$B$6,"HIGH EXPENSE",""))))</f>
        <v/>
      </c>
    </row>
    <row r="305">
      <c r="A305" s="21" t="n"/>
      <c r="B305" s="5" t="n"/>
      <c r="C305" s="5" t="n"/>
      <c r="D305" s="5" t="n"/>
      <c r="E305" s="5" t="n"/>
      <c r="F305" s="5" t="n"/>
      <c r="G305" s="5" t="n"/>
      <c r="H305" s="5" t="n"/>
      <c r="I305" s="22" t="n"/>
      <c r="J305" s="22" t="n"/>
      <c r="K305" s="23">
        <f>IF(COUNTA(A305:J305)=0,"",N(I305)+N(J305))</f>
        <v/>
      </c>
      <c r="L305" s="5" t="n"/>
      <c r="M305" s="5" t="n"/>
      <c r="N305" s="5" t="n"/>
      <c r="O305" s="8">
        <f>IF(A305="","",IF(OR(D305="",E305=""),"REVIEW",IF(L305="Missing","MISSING RECEIPT",IF(K305&gt;'Setup &amp; Categories'!$B$6,"HIGH EXPENSE",""))))</f>
        <v/>
      </c>
    </row>
    <row r="306">
      <c r="A306" s="21" t="n"/>
      <c r="B306" s="5" t="n"/>
      <c r="C306" s="5" t="n"/>
      <c r="D306" s="5" t="n"/>
      <c r="E306" s="5" t="n"/>
      <c r="F306" s="5" t="n"/>
      <c r="G306" s="5" t="n"/>
      <c r="H306" s="5" t="n"/>
      <c r="I306" s="22" t="n"/>
      <c r="J306" s="22" t="n"/>
      <c r="K306" s="23">
        <f>IF(COUNTA(A306:J306)=0,"",N(I306)+N(J306))</f>
        <v/>
      </c>
      <c r="L306" s="5" t="n"/>
      <c r="M306" s="5" t="n"/>
      <c r="N306" s="5" t="n"/>
      <c r="O306" s="8">
        <f>IF(A306="","",IF(OR(D306="",E306=""),"REVIEW",IF(L306="Missing","MISSING RECEIPT",IF(K306&gt;'Setup &amp; Categories'!$B$6,"HIGH EXPENSE",""))))</f>
        <v/>
      </c>
    </row>
    <row r="307">
      <c r="A307" s="21" t="n"/>
      <c r="B307" s="5" t="n"/>
      <c r="C307" s="5" t="n"/>
      <c r="D307" s="5" t="n"/>
      <c r="E307" s="5" t="n"/>
      <c r="F307" s="5" t="n"/>
      <c r="G307" s="5" t="n"/>
      <c r="H307" s="5" t="n"/>
      <c r="I307" s="22" t="n"/>
      <c r="J307" s="22" t="n"/>
      <c r="K307" s="23">
        <f>IF(COUNTA(A307:J307)=0,"",N(I307)+N(J307))</f>
        <v/>
      </c>
      <c r="L307" s="5" t="n"/>
      <c r="M307" s="5" t="n"/>
      <c r="N307" s="5" t="n"/>
      <c r="O307" s="8">
        <f>IF(A307="","",IF(OR(D307="",E307=""),"REVIEW",IF(L307="Missing","MISSING RECEIPT",IF(K307&gt;'Setup &amp; Categories'!$B$6,"HIGH EXPENSE",""))))</f>
        <v/>
      </c>
    </row>
    <row r="308">
      <c r="A308" s="21" t="n"/>
      <c r="B308" s="5" t="n"/>
      <c r="C308" s="5" t="n"/>
      <c r="D308" s="5" t="n"/>
      <c r="E308" s="5" t="n"/>
      <c r="F308" s="5" t="n"/>
      <c r="G308" s="5" t="n"/>
      <c r="H308" s="5" t="n"/>
      <c r="I308" s="22" t="n"/>
      <c r="J308" s="22" t="n"/>
      <c r="K308" s="23">
        <f>IF(COUNTA(A308:J308)=0,"",N(I308)+N(J308))</f>
        <v/>
      </c>
      <c r="L308" s="5" t="n"/>
      <c r="M308" s="5" t="n"/>
      <c r="N308" s="5" t="n"/>
      <c r="O308" s="8">
        <f>IF(A308="","",IF(OR(D308="",E308=""),"REVIEW",IF(L308="Missing","MISSING RECEIPT",IF(K308&gt;'Setup &amp; Categories'!$B$6,"HIGH EXPENSE",""))))</f>
        <v/>
      </c>
    </row>
    <row r="309">
      <c r="A309" s="21" t="n"/>
      <c r="B309" s="5" t="n"/>
      <c r="C309" s="5" t="n"/>
      <c r="D309" s="5" t="n"/>
      <c r="E309" s="5" t="n"/>
      <c r="F309" s="5" t="n"/>
      <c r="G309" s="5" t="n"/>
      <c r="H309" s="5" t="n"/>
      <c r="I309" s="22" t="n"/>
      <c r="J309" s="22" t="n"/>
      <c r="K309" s="23">
        <f>IF(COUNTA(A309:J309)=0,"",N(I309)+N(J309))</f>
        <v/>
      </c>
      <c r="L309" s="5" t="n"/>
      <c r="M309" s="5" t="n"/>
      <c r="N309" s="5" t="n"/>
      <c r="O309" s="8">
        <f>IF(A309="","",IF(OR(D309="",E309=""),"REVIEW",IF(L309="Missing","MISSING RECEIPT",IF(K309&gt;'Setup &amp; Categories'!$B$6,"HIGH EXPENSE",""))))</f>
        <v/>
      </c>
    </row>
    <row r="310">
      <c r="A310" s="21" t="n"/>
      <c r="B310" s="5" t="n"/>
      <c r="C310" s="5" t="n"/>
      <c r="D310" s="5" t="n"/>
      <c r="E310" s="5" t="n"/>
      <c r="F310" s="5" t="n"/>
      <c r="G310" s="5" t="n"/>
      <c r="H310" s="5" t="n"/>
      <c r="I310" s="22" t="n"/>
      <c r="J310" s="22" t="n"/>
      <c r="K310" s="23">
        <f>IF(COUNTA(A310:J310)=0,"",N(I310)+N(J310))</f>
        <v/>
      </c>
      <c r="L310" s="5" t="n"/>
      <c r="M310" s="5" t="n"/>
      <c r="N310" s="5" t="n"/>
      <c r="O310" s="8">
        <f>IF(A310="","",IF(OR(D310="",E310=""),"REVIEW",IF(L310="Missing","MISSING RECEIPT",IF(K310&gt;'Setup &amp; Categories'!$B$6,"HIGH EXPENSE",""))))</f>
        <v/>
      </c>
    </row>
    <row r="311">
      <c r="A311" s="21" t="n"/>
      <c r="B311" s="5" t="n"/>
      <c r="C311" s="5" t="n"/>
      <c r="D311" s="5" t="n"/>
      <c r="E311" s="5" t="n"/>
      <c r="F311" s="5" t="n"/>
      <c r="G311" s="5" t="n"/>
      <c r="H311" s="5" t="n"/>
      <c r="I311" s="22" t="n"/>
      <c r="J311" s="22" t="n"/>
      <c r="K311" s="23">
        <f>IF(COUNTA(A311:J311)=0,"",N(I311)+N(J311))</f>
        <v/>
      </c>
      <c r="L311" s="5" t="n"/>
      <c r="M311" s="5" t="n"/>
      <c r="N311" s="5" t="n"/>
      <c r="O311" s="8">
        <f>IF(A311="","",IF(OR(D311="",E311=""),"REVIEW",IF(L311="Missing","MISSING RECEIPT",IF(K311&gt;'Setup &amp; Categories'!$B$6,"HIGH EXPENSE",""))))</f>
        <v/>
      </c>
    </row>
    <row r="312">
      <c r="A312" s="21" t="n"/>
      <c r="B312" s="5" t="n"/>
      <c r="C312" s="5" t="n"/>
      <c r="D312" s="5" t="n"/>
      <c r="E312" s="5" t="n"/>
      <c r="F312" s="5" t="n"/>
      <c r="G312" s="5" t="n"/>
      <c r="H312" s="5" t="n"/>
      <c r="I312" s="22" t="n"/>
      <c r="J312" s="22" t="n"/>
      <c r="K312" s="23">
        <f>IF(COUNTA(A312:J312)=0,"",N(I312)+N(J312))</f>
        <v/>
      </c>
      <c r="L312" s="5" t="n"/>
      <c r="M312" s="5" t="n"/>
      <c r="N312" s="5" t="n"/>
      <c r="O312" s="8">
        <f>IF(A312="","",IF(OR(D312="",E312=""),"REVIEW",IF(L312="Missing","MISSING RECEIPT",IF(K312&gt;'Setup &amp; Categories'!$B$6,"HIGH EXPENSE",""))))</f>
        <v/>
      </c>
    </row>
    <row r="313">
      <c r="A313" s="21" t="n"/>
      <c r="B313" s="5" t="n"/>
      <c r="C313" s="5" t="n"/>
      <c r="D313" s="5" t="n"/>
      <c r="E313" s="5" t="n"/>
      <c r="F313" s="5" t="n"/>
      <c r="G313" s="5" t="n"/>
      <c r="H313" s="5" t="n"/>
      <c r="I313" s="22" t="n"/>
      <c r="J313" s="22" t="n"/>
      <c r="K313" s="23">
        <f>IF(COUNTA(A313:J313)=0,"",N(I313)+N(J313))</f>
        <v/>
      </c>
      <c r="L313" s="5" t="n"/>
      <c r="M313" s="5" t="n"/>
      <c r="N313" s="5" t="n"/>
      <c r="O313" s="8">
        <f>IF(A313="","",IF(OR(D313="",E313=""),"REVIEW",IF(L313="Missing","MISSING RECEIPT",IF(K313&gt;'Setup &amp; Categories'!$B$6,"HIGH EXPENSE",""))))</f>
        <v/>
      </c>
    </row>
    <row r="314">
      <c r="A314" s="21" t="n"/>
      <c r="B314" s="5" t="n"/>
      <c r="C314" s="5" t="n"/>
      <c r="D314" s="5" t="n"/>
      <c r="E314" s="5" t="n"/>
      <c r="F314" s="5" t="n"/>
      <c r="G314" s="5" t="n"/>
      <c r="H314" s="5" t="n"/>
      <c r="I314" s="22" t="n"/>
      <c r="J314" s="22" t="n"/>
      <c r="K314" s="23">
        <f>IF(COUNTA(A314:J314)=0,"",N(I314)+N(J314))</f>
        <v/>
      </c>
      <c r="L314" s="5" t="n"/>
      <c r="M314" s="5" t="n"/>
      <c r="N314" s="5" t="n"/>
      <c r="O314" s="8">
        <f>IF(A314="","",IF(OR(D314="",E314=""),"REVIEW",IF(L314="Missing","MISSING RECEIPT",IF(K314&gt;'Setup &amp; Categories'!$B$6,"HIGH EXPENSE",""))))</f>
        <v/>
      </c>
    </row>
    <row r="315">
      <c r="A315" s="21" t="n"/>
      <c r="B315" s="5" t="n"/>
      <c r="C315" s="5" t="n"/>
      <c r="D315" s="5" t="n"/>
      <c r="E315" s="5" t="n"/>
      <c r="F315" s="5" t="n"/>
      <c r="G315" s="5" t="n"/>
      <c r="H315" s="5" t="n"/>
      <c r="I315" s="22" t="n"/>
      <c r="J315" s="22" t="n"/>
      <c r="K315" s="23">
        <f>IF(COUNTA(A315:J315)=0,"",N(I315)+N(J315))</f>
        <v/>
      </c>
      <c r="L315" s="5" t="n"/>
      <c r="M315" s="5" t="n"/>
      <c r="N315" s="5" t="n"/>
      <c r="O315" s="8">
        <f>IF(A315="","",IF(OR(D315="",E315=""),"REVIEW",IF(L315="Missing","MISSING RECEIPT",IF(K315&gt;'Setup &amp; Categories'!$B$6,"HIGH EXPENSE",""))))</f>
        <v/>
      </c>
    </row>
    <row r="316">
      <c r="A316" s="21" t="n"/>
      <c r="B316" s="5" t="n"/>
      <c r="C316" s="5" t="n"/>
      <c r="D316" s="5" t="n"/>
      <c r="E316" s="5" t="n"/>
      <c r="F316" s="5" t="n"/>
      <c r="G316" s="5" t="n"/>
      <c r="H316" s="5" t="n"/>
      <c r="I316" s="22" t="n"/>
      <c r="J316" s="22" t="n"/>
      <c r="K316" s="23">
        <f>IF(COUNTA(A316:J316)=0,"",N(I316)+N(J316))</f>
        <v/>
      </c>
      <c r="L316" s="5" t="n"/>
      <c r="M316" s="5" t="n"/>
      <c r="N316" s="5" t="n"/>
      <c r="O316" s="8">
        <f>IF(A316="","",IF(OR(D316="",E316=""),"REVIEW",IF(L316="Missing","MISSING RECEIPT",IF(K316&gt;'Setup &amp; Categories'!$B$6,"HIGH EXPENSE",""))))</f>
        <v/>
      </c>
    </row>
    <row r="317">
      <c r="A317" s="21" t="n"/>
      <c r="B317" s="5" t="n"/>
      <c r="C317" s="5" t="n"/>
      <c r="D317" s="5" t="n"/>
      <c r="E317" s="5" t="n"/>
      <c r="F317" s="5" t="n"/>
      <c r="G317" s="5" t="n"/>
      <c r="H317" s="5" t="n"/>
      <c r="I317" s="22" t="n"/>
      <c r="J317" s="22" t="n"/>
      <c r="K317" s="23">
        <f>IF(COUNTA(A317:J317)=0,"",N(I317)+N(J317))</f>
        <v/>
      </c>
      <c r="L317" s="5" t="n"/>
      <c r="M317" s="5" t="n"/>
      <c r="N317" s="5" t="n"/>
      <c r="O317" s="8">
        <f>IF(A317="","",IF(OR(D317="",E317=""),"REVIEW",IF(L317="Missing","MISSING RECEIPT",IF(K317&gt;'Setup &amp; Categories'!$B$6,"HIGH EXPENSE",""))))</f>
        <v/>
      </c>
    </row>
    <row r="318">
      <c r="A318" s="21" t="n"/>
      <c r="B318" s="5" t="n"/>
      <c r="C318" s="5" t="n"/>
      <c r="D318" s="5" t="n"/>
      <c r="E318" s="5" t="n"/>
      <c r="F318" s="5" t="n"/>
      <c r="G318" s="5" t="n"/>
      <c r="H318" s="5" t="n"/>
      <c r="I318" s="22" t="n"/>
      <c r="J318" s="22" t="n"/>
      <c r="K318" s="23">
        <f>IF(COUNTA(A318:J318)=0,"",N(I318)+N(J318))</f>
        <v/>
      </c>
      <c r="L318" s="5" t="n"/>
      <c r="M318" s="5" t="n"/>
      <c r="N318" s="5" t="n"/>
      <c r="O318" s="8">
        <f>IF(A318="","",IF(OR(D318="",E318=""),"REVIEW",IF(L318="Missing","MISSING RECEIPT",IF(K318&gt;'Setup &amp; Categories'!$B$6,"HIGH EXPENSE",""))))</f>
        <v/>
      </c>
    </row>
    <row r="319">
      <c r="A319" s="21" t="n"/>
      <c r="B319" s="5" t="n"/>
      <c r="C319" s="5" t="n"/>
      <c r="D319" s="5" t="n"/>
      <c r="E319" s="5" t="n"/>
      <c r="F319" s="5" t="n"/>
      <c r="G319" s="5" t="n"/>
      <c r="H319" s="5" t="n"/>
      <c r="I319" s="22" t="n"/>
      <c r="J319" s="22" t="n"/>
      <c r="K319" s="23">
        <f>IF(COUNTA(A319:J319)=0,"",N(I319)+N(J319))</f>
        <v/>
      </c>
      <c r="L319" s="5" t="n"/>
      <c r="M319" s="5" t="n"/>
      <c r="N319" s="5" t="n"/>
      <c r="O319" s="8">
        <f>IF(A319="","",IF(OR(D319="",E319=""),"REVIEW",IF(L319="Missing","MISSING RECEIPT",IF(K319&gt;'Setup &amp; Categories'!$B$6,"HIGH EXPENSE",""))))</f>
        <v/>
      </c>
    </row>
    <row r="320">
      <c r="A320" s="21" t="n"/>
      <c r="B320" s="5" t="n"/>
      <c r="C320" s="5" t="n"/>
      <c r="D320" s="5" t="n"/>
      <c r="E320" s="5" t="n"/>
      <c r="F320" s="5" t="n"/>
      <c r="G320" s="5" t="n"/>
      <c r="H320" s="5" t="n"/>
      <c r="I320" s="22" t="n"/>
      <c r="J320" s="22" t="n"/>
      <c r="K320" s="23">
        <f>IF(COUNTA(A320:J320)=0,"",N(I320)+N(J320))</f>
        <v/>
      </c>
      <c r="L320" s="5" t="n"/>
      <c r="M320" s="5" t="n"/>
      <c r="N320" s="5" t="n"/>
      <c r="O320" s="8">
        <f>IF(A320="","",IF(OR(D320="",E320=""),"REVIEW",IF(L320="Missing","MISSING RECEIPT",IF(K320&gt;'Setup &amp; Categories'!$B$6,"HIGH EXPENSE",""))))</f>
        <v/>
      </c>
    </row>
    <row r="321">
      <c r="A321" s="21" t="n"/>
      <c r="B321" s="5" t="n"/>
      <c r="C321" s="5" t="n"/>
      <c r="D321" s="5" t="n"/>
      <c r="E321" s="5" t="n"/>
      <c r="F321" s="5" t="n"/>
      <c r="G321" s="5" t="n"/>
      <c r="H321" s="5" t="n"/>
      <c r="I321" s="22" t="n"/>
      <c r="J321" s="22" t="n"/>
      <c r="K321" s="23">
        <f>IF(COUNTA(A321:J321)=0,"",N(I321)+N(J321))</f>
        <v/>
      </c>
      <c r="L321" s="5" t="n"/>
      <c r="M321" s="5" t="n"/>
      <c r="N321" s="5" t="n"/>
      <c r="O321" s="8">
        <f>IF(A321="","",IF(OR(D321="",E321=""),"REVIEW",IF(L321="Missing","MISSING RECEIPT",IF(K321&gt;'Setup &amp; Categories'!$B$6,"HIGH EXPENSE",""))))</f>
        <v/>
      </c>
    </row>
    <row r="322">
      <c r="A322" s="21" t="n"/>
      <c r="B322" s="5" t="n"/>
      <c r="C322" s="5" t="n"/>
      <c r="D322" s="5" t="n"/>
      <c r="E322" s="5" t="n"/>
      <c r="F322" s="5" t="n"/>
      <c r="G322" s="5" t="n"/>
      <c r="H322" s="5" t="n"/>
      <c r="I322" s="22" t="n"/>
      <c r="J322" s="22" t="n"/>
      <c r="K322" s="23">
        <f>IF(COUNTA(A322:J322)=0,"",N(I322)+N(J322))</f>
        <v/>
      </c>
      <c r="L322" s="5" t="n"/>
      <c r="M322" s="5" t="n"/>
      <c r="N322" s="5" t="n"/>
      <c r="O322" s="8">
        <f>IF(A322="","",IF(OR(D322="",E322=""),"REVIEW",IF(L322="Missing","MISSING RECEIPT",IF(K322&gt;'Setup &amp; Categories'!$B$6,"HIGH EXPENSE",""))))</f>
        <v/>
      </c>
    </row>
    <row r="323">
      <c r="A323" s="21" t="n"/>
      <c r="B323" s="5" t="n"/>
      <c r="C323" s="5" t="n"/>
      <c r="D323" s="5" t="n"/>
      <c r="E323" s="5" t="n"/>
      <c r="F323" s="5" t="n"/>
      <c r="G323" s="5" t="n"/>
      <c r="H323" s="5" t="n"/>
      <c r="I323" s="22" t="n"/>
      <c r="J323" s="22" t="n"/>
      <c r="K323" s="23">
        <f>IF(COUNTA(A323:J323)=0,"",N(I323)+N(J323))</f>
        <v/>
      </c>
      <c r="L323" s="5" t="n"/>
      <c r="M323" s="5" t="n"/>
      <c r="N323" s="5" t="n"/>
      <c r="O323" s="8">
        <f>IF(A323="","",IF(OR(D323="",E323=""),"REVIEW",IF(L323="Missing","MISSING RECEIPT",IF(K323&gt;'Setup &amp; Categories'!$B$6,"HIGH EXPENSE",""))))</f>
        <v/>
      </c>
    </row>
    <row r="324">
      <c r="A324" s="21" t="n"/>
      <c r="B324" s="5" t="n"/>
      <c r="C324" s="5" t="n"/>
      <c r="D324" s="5" t="n"/>
      <c r="E324" s="5" t="n"/>
      <c r="F324" s="5" t="n"/>
      <c r="G324" s="5" t="n"/>
      <c r="H324" s="5" t="n"/>
      <c r="I324" s="22" t="n"/>
      <c r="J324" s="22" t="n"/>
      <c r="K324" s="23">
        <f>IF(COUNTA(A324:J324)=0,"",N(I324)+N(J324))</f>
        <v/>
      </c>
      <c r="L324" s="5" t="n"/>
      <c r="M324" s="5" t="n"/>
      <c r="N324" s="5" t="n"/>
      <c r="O324" s="8">
        <f>IF(A324="","",IF(OR(D324="",E324=""),"REVIEW",IF(L324="Missing","MISSING RECEIPT",IF(K324&gt;'Setup &amp; Categories'!$B$6,"HIGH EXPENSE",""))))</f>
        <v/>
      </c>
    </row>
    <row r="325">
      <c r="A325" s="21" t="n"/>
      <c r="B325" s="5" t="n"/>
      <c r="C325" s="5" t="n"/>
      <c r="D325" s="5" t="n"/>
      <c r="E325" s="5" t="n"/>
      <c r="F325" s="5" t="n"/>
      <c r="G325" s="5" t="n"/>
      <c r="H325" s="5" t="n"/>
      <c r="I325" s="22" t="n"/>
      <c r="J325" s="22" t="n"/>
      <c r="K325" s="23">
        <f>IF(COUNTA(A325:J325)=0,"",N(I325)+N(J325))</f>
        <v/>
      </c>
      <c r="L325" s="5" t="n"/>
      <c r="M325" s="5" t="n"/>
      <c r="N325" s="5" t="n"/>
      <c r="O325" s="8">
        <f>IF(A325="","",IF(OR(D325="",E325=""),"REVIEW",IF(L325="Missing","MISSING RECEIPT",IF(K325&gt;'Setup &amp; Categories'!$B$6,"HIGH EXPENSE",""))))</f>
        <v/>
      </c>
    </row>
    <row r="326">
      <c r="A326" s="21" t="n"/>
      <c r="B326" s="5" t="n"/>
      <c r="C326" s="5" t="n"/>
      <c r="D326" s="5" t="n"/>
      <c r="E326" s="5" t="n"/>
      <c r="F326" s="5" t="n"/>
      <c r="G326" s="5" t="n"/>
      <c r="H326" s="5" t="n"/>
      <c r="I326" s="22" t="n"/>
      <c r="J326" s="22" t="n"/>
      <c r="K326" s="23">
        <f>IF(COUNTA(A326:J326)=0,"",N(I326)+N(J326))</f>
        <v/>
      </c>
      <c r="L326" s="5" t="n"/>
      <c r="M326" s="5" t="n"/>
      <c r="N326" s="5" t="n"/>
      <c r="O326" s="8">
        <f>IF(A326="","",IF(OR(D326="",E326=""),"REVIEW",IF(L326="Missing","MISSING RECEIPT",IF(K326&gt;'Setup &amp; Categories'!$B$6,"HIGH EXPENSE",""))))</f>
        <v/>
      </c>
    </row>
    <row r="327">
      <c r="A327" s="21" t="n"/>
      <c r="B327" s="5" t="n"/>
      <c r="C327" s="5" t="n"/>
      <c r="D327" s="5" t="n"/>
      <c r="E327" s="5" t="n"/>
      <c r="F327" s="5" t="n"/>
      <c r="G327" s="5" t="n"/>
      <c r="H327" s="5" t="n"/>
      <c r="I327" s="22" t="n"/>
      <c r="J327" s="22" t="n"/>
      <c r="K327" s="23">
        <f>IF(COUNTA(A327:J327)=0,"",N(I327)+N(J327))</f>
        <v/>
      </c>
      <c r="L327" s="5" t="n"/>
      <c r="M327" s="5" t="n"/>
      <c r="N327" s="5" t="n"/>
      <c r="O327" s="8">
        <f>IF(A327="","",IF(OR(D327="",E327=""),"REVIEW",IF(L327="Missing","MISSING RECEIPT",IF(K327&gt;'Setup &amp; Categories'!$B$6,"HIGH EXPENSE",""))))</f>
        <v/>
      </c>
    </row>
    <row r="328">
      <c r="A328" s="21" t="n"/>
      <c r="B328" s="5" t="n"/>
      <c r="C328" s="5" t="n"/>
      <c r="D328" s="5" t="n"/>
      <c r="E328" s="5" t="n"/>
      <c r="F328" s="5" t="n"/>
      <c r="G328" s="5" t="n"/>
      <c r="H328" s="5" t="n"/>
      <c r="I328" s="22" t="n"/>
      <c r="J328" s="22" t="n"/>
      <c r="K328" s="23">
        <f>IF(COUNTA(A328:J328)=0,"",N(I328)+N(J328))</f>
        <v/>
      </c>
      <c r="L328" s="5" t="n"/>
      <c r="M328" s="5" t="n"/>
      <c r="N328" s="5" t="n"/>
      <c r="O328" s="8">
        <f>IF(A328="","",IF(OR(D328="",E328=""),"REVIEW",IF(L328="Missing","MISSING RECEIPT",IF(K328&gt;'Setup &amp; Categories'!$B$6,"HIGH EXPENSE",""))))</f>
        <v/>
      </c>
    </row>
    <row r="329">
      <c r="A329" s="21" t="n"/>
      <c r="B329" s="5" t="n"/>
      <c r="C329" s="5" t="n"/>
      <c r="D329" s="5" t="n"/>
      <c r="E329" s="5" t="n"/>
      <c r="F329" s="5" t="n"/>
      <c r="G329" s="5" t="n"/>
      <c r="H329" s="5" t="n"/>
      <c r="I329" s="22" t="n"/>
      <c r="J329" s="22" t="n"/>
      <c r="K329" s="23">
        <f>IF(COUNTA(A329:J329)=0,"",N(I329)+N(J329))</f>
        <v/>
      </c>
      <c r="L329" s="5" t="n"/>
      <c r="M329" s="5" t="n"/>
      <c r="N329" s="5" t="n"/>
      <c r="O329" s="8">
        <f>IF(A329="","",IF(OR(D329="",E329=""),"REVIEW",IF(L329="Missing","MISSING RECEIPT",IF(K329&gt;'Setup &amp; Categories'!$B$6,"HIGH EXPENSE",""))))</f>
        <v/>
      </c>
    </row>
    <row r="330">
      <c r="A330" s="21" t="n"/>
      <c r="B330" s="5" t="n"/>
      <c r="C330" s="5" t="n"/>
      <c r="D330" s="5" t="n"/>
      <c r="E330" s="5" t="n"/>
      <c r="F330" s="5" t="n"/>
      <c r="G330" s="5" t="n"/>
      <c r="H330" s="5" t="n"/>
      <c r="I330" s="22" t="n"/>
      <c r="J330" s="22" t="n"/>
      <c r="K330" s="23">
        <f>IF(COUNTA(A330:J330)=0,"",N(I330)+N(J330))</f>
        <v/>
      </c>
      <c r="L330" s="5" t="n"/>
      <c r="M330" s="5" t="n"/>
      <c r="N330" s="5" t="n"/>
      <c r="O330" s="8">
        <f>IF(A330="","",IF(OR(D330="",E330=""),"REVIEW",IF(L330="Missing","MISSING RECEIPT",IF(K330&gt;'Setup &amp; Categories'!$B$6,"HIGH EXPENSE",""))))</f>
        <v/>
      </c>
    </row>
    <row r="331">
      <c r="A331" s="21" t="n"/>
      <c r="B331" s="5" t="n"/>
      <c r="C331" s="5" t="n"/>
      <c r="D331" s="5" t="n"/>
      <c r="E331" s="5" t="n"/>
      <c r="F331" s="5" t="n"/>
      <c r="G331" s="5" t="n"/>
      <c r="H331" s="5" t="n"/>
      <c r="I331" s="22" t="n"/>
      <c r="J331" s="22" t="n"/>
      <c r="K331" s="23">
        <f>IF(COUNTA(A331:J331)=0,"",N(I331)+N(J331))</f>
        <v/>
      </c>
      <c r="L331" s="5" t="n"/>
      <c r="M331" s="5" t="n"/>
      <c r="N331" s="5" t="n"/>
      <c r="O331" s="8">
        <f>IF(A331="","",IF(OR(D331="",E331=""),"REVIEW",IF(L331="Missing","MISSING RECEIPT",IF(K331&gt;'Setup &amp; Categories'!$B$6,"HIGH EXPENSE",""))))</f>
        <v/>
      </c>
    </row>
    <row r="332">
      <c r="A332" s="21" t="n"/>
      <c r="B332" s="5" t="n"/>
      <c r="C332" s="5" t="n"/>
      <c r="D332" s="5" t="n"/>
      <c r="E332" s="5" t="n"/>
      <c r="F332" s="5" t="n"/>
      <c r="G332" s="5" t="n"/>
      <c r="H332" s="5" t="n"/>
      <c r="I332" s="22" t="n"/>
      <c r="J332" s="22" t="n"/>
      <c r="K332" s="23">
        <f>IF(COUNTA(A332:J332)=0,"",N(I332)+N(J332))</f>
        <v/>
      </c>
      <c r="L332" s="5" t="n"/>
      <c r="M332" s="5" t="n"/>
      <c r="N332" s="5" t="n"/>
      <c r="O332" s="8">
        <f>IF(A332="","",IF(OR(D332="",E332=""),"REVIEW",IF(L332="Missing","MISSING RECEIPT",IF(K332&gt;'Setup &amp; Categories'!$B$6,"HIGH EXPENSE",""))))</f>
        <v/>
      </c>
    </row>
    <row r="333">
      <c r="A333" s="21" t="n"/>
      <c r="B333" s="5" t="n"/>
      <c r="C333" s="5" t="n"/>
      <c r="D333" s="5" t="n"/>
      <c r="E333" s="5" t="n"/>
      <c r="F333" s="5" t="n"/>
      <c r="G333" s="5" t="n"/>
      <c r="H333" s="5" t="n"/>
      <c r="I333" s="22" t="n"/>
      <c r="J333" s="22" t="n"/>
      <c r="K333" s="23">
        <f>IF(COUNTA(A333:J333)=0,"",N(I333)+N(J333))</f>
        <v/>
      </c>
      <c r="L333" s="5" t="n"/>
      <c r="M333" s="5" t="n"/>
      <c r="N333" s="5" t="n"/>
      <c r="O333" s="8">
        <f>IF(A333="","",IF(OR(D333="",E333=""),"REVIEW",IF(L333="Missing","MISSING RECEIPT",IF(K333&gt;'Setup &amp; Categories'!$B$6,"HIGH EXPENSE",""))))</f>
        <v/>
      </c>
    </row>
    <row r="334">
      <c r="A334" s="21" t="n"/>
      <c r="B334" s="5" t="n"/>
      <c r="C334" s="5" t="n"/>
      <c r="D334" s="5" t="n"/>
      <c r="E334" s="5" t="n"/>
      <c r="F334" s="5" t="n"/>
      <c r="G334" s="5" t="n"/>
      <c r="H334" s="5" t="n"/>
      <c r="I334" s="22" t="n"/>
      <c r="J334" s="22" t="n"/>
      <c r="K334" s="23">
        <f>IF(COUNTA(A334:J334)=0,"",N(I334)+N(J334))</f>
        <v/>
      </c>
      <c r="L334" s="5" t="n"/>
      <c r="M334" s="5" t="n"/>
      <c r="N334" s="5" t="n"/>
      <c r="O334" s="8">
        <f>IF(A334="","",IF(OR(D334="",E334=""),"REVIEW",IF(L334="Missing","MISSING RECEIPT",IF(K334&gt;'Setup &amp; Categories'!$B$6,"HIGH EXPENSE",""))))</f>
        <v/>
      </c>
    </row>
    <row r="335">
      <c r="A335" s="21" t="n"/>
      <c r="B335" s="5" t="n"/>
      <c r="C335" s="5" t="n"/>
      <c r="D335" s="5" t="n"/>
      <c r="E335" s="5" t="n"/>
      <c r="F335" s="5" t="n"/>
      <c r="G335" s="5" t="n"/>
      <c r="H335" s="5" t="n"/>
      <c r="I335" s="22" t="n"/>
      <c r="J335" s="22" t="n"/>
      <c r="K335" s="23">
        <f>IF(COUNTA(A335:J335)=0,"",N(I335)+N(J335))</f>
        <v/>
      </c>
      <c r="L335" s="5" t="n"/>
      <c r="M335" s="5" t="n"/>
      <c r="N335" s="5" t="n"/>
      <c r="O335" s="8">
        <f>IF(A335="","",IF(OR(D335="",E335=""),"REVIEW",IF(L335="Missing","MISSING RECEIPT",IF(K335&gt;'Setup &amp; Categories'!$B$6,"HIGH EXPENSE",""))))</f>
        <v/>
      </c>
    </row>
    <row r="336">
      <c r="A336" s="21" t="n"/>
      <c r="B336" s="5" t="n"/>
      <c r="C336" s="5" t="n"/>
      <c r="D336" s="5" t="n"/>
      <c r="E336" s="5" t="n"/>
      <c r="F336" s="5" t="n"/>
      <c r="G336" s="5" t="n"/>
      <c r="H336" s="5" t="n"/>
      <c r="I336" s="22" t="n"/>
      <c r="J336" s="22" t="n"/>
      <c r="K336" s="23">
        <f>IF(COUNTA(A336:J336)=0,"",N(I336)+N(J336))</f>
        <v/>
      </c>
      <c r="L336" s="5" t="n"/>
      <c r="M336" s="5" t="n"/>
      <c r="N336" s="5" t="n"/>
      <c r="O336" s="8">
        <f>IF(A336="","",IF(OR(D336="",E336=""),"REVIEW",IF(L336="Missing","MISSING RECEIPT",IF(K336&gt;'Setup &amp; Categories'!$B$6,"HIGH EXPENSE",""))))</f>
        <v/>
      </c>
    </row>
    <row r="337">
      <c r="A337" s="21" t="n"/>
      <c r="B337" s="5" t="n"/>
      <c r="C337" s="5" t="n"/>
      <c r="D337" s="5" t="n"/>
      <c r="E337" s="5" t="n"/>
      <c r="F337" s="5" t="n"/>
      <c r="G337" s="5" t="n"/>
      <c r="H337" s="5" t="n"/>
      <c r="I337" s="22" t="n"/>
      <c r="J337" s="22" t="n"/>
      <c r="K337" s="23">
        <f>IF(COUNTA(A337:J337)=0,"",N(I337)+N(J337))</f>
        <v/>
      </c>
      <c r="L337" s="5" t="n"/>
      <c r="M337" s="5" t="n"/>
      <c r="N337" s="5" t="n"/>
      <c r="O337" s="8">
        <f>IF(A337="","",IF(OR(D337="",E337=""),"REVIEW",IF(L337="Missing","MISSING RECEIPT",IF(K337&gt;'Setup &amp; Categories'!$B$6,"HIGH EXPENSE",""))))</f>
        <v/>
      </c>
    </row>
    <row r="338">
      <c r="A338" s="21" t="n"/>
      <c r="B338" s="5" t="n"/>
      <c r="C338" s="5" t="n"/>
      <c r="D338" s="5" t="n"/>
      <c r="E338" s="5" t="n"/>
      <c r="F338" s="5" t="n"/>
      <c r="G338" s="5" t="n"/>
      <c r="H338" s="5" t="n"/>
      <c r="I338" s="22" t="n"/>
      <c r="J338" s="22" t="n"/>
      <c r="K338" s="23">
        <f>IF(COUNTA(A338:J338)=0,"",N(I338)+N(J338))</f>
        <v/>
      </c>
      <c r="L338" s="5" t="n"/>
      <c r="M338" s="5" t="n"/>
      <c r="N338" s="5" t="n"/>
      <c r="O338" s="8">
        <f>IF(A338="","",IF(OR(D338="",E338=""),"REVIEW",IF(L338="Missing","MISSING RECEIPT",IF(K338&gt;'Setup &amp; Categories'!$B$6,"HIGH EXPENSE",""))))</f>
        <v/>
      </c>
    </row>
    <row r="339">
      <c r="A339" s="21" t="n"/>
      <c r="B339" s="5" t="n"/>
      <c r="C339" s="5" t="n"/>
      <c r="D339" s="5" t="n"/>
      <c r="E339" s="5" t="n"/>
      <c r="F339" s="5" t="n"/>
      <c r="G339" s="5" t="n"/>
      <c r="H339" s="5" t="n"/>
      <c r="I339" s="22" t="n"/>
      <c r="J339" s="22" t="n"/>
      <c r="K339" s="23">
        <f>IF(COUNTA(A339:J339)=0,"",N(I339)+N(J339))</f>
        <v/>
      </c>
      <c r="L339" s="5" t="n"/>
      <c r="M339" s="5" t="n"/>
      <c r="N339" s="5" t="n"/>
      <c r="O339" s="8">
        <f>IF(A339="","",IF(OR(D339="",E339=""),"REVIEW",IF(L339="Missing","MISSING RECEIPT",IF(K339&gt;'Setup &amp; Categories'!$B$6,"HIGH EXPENSE",""))))</f>
        <v/>
      </c>
    </row>
    <row r="340">
      <c r="A340" s="21" t="n"/>
      <c r="B340" s="5" t="n"/>
      <c r="C340" s="5" t="n"/>
      <c r="D340" s="5" t="n"/>
      <c r="E340" s="5" t="n"/>
      <c r="F340" s="5" t="n"/>
      <c r="G340" s="5" t="n"/>
      <c r="H340" s="5" t="n"/>
      <c r="I340" s="22" t="n"/>
      <c r="J340" s="22" t="n"/>
      <c r="K340" s="23">
        <f>IF(COUNTA(A340:J340)=0,"",N(I340)+N(J340))</f>
        <v/>
      </c>
      <c r="L340" s="5" t="n"/>
      <c r="M340" s="5" t="n"/>
      <c r="N340" s="5" t="n"/>
      <c r="O340" s="8">
        <f>IF(A340="","",IF(OR(D340="",E340=""),"REVIEW",IF(L340="Missing","MISSING RECEIPT",IF(K340&gt;'Setup &amp; Categories'!$B$6,"HIGH EXPENSE",""))))</f>
        <v/>
      </c>
    </row>
    <row r="341">
      <c r="A341" s="21" t="n"/>
      <c r="B341" s="5" t="n"/>
      <c r="C341" s="5" t="n"/>
      <c r="D341" s="5" t="n"/>
      <c r="E341" s="5" t="n"/>
      <c r="F341" s="5" t="n"/>
      <c r="G341" s="5" t="n"/>
      <c r="H341" s="5" t="n"/>
      <c r="I341" s="22" t="n"/>
      <c r="J341" s="22" t="n"/>
      <c r="K341" s="23">
        <f>IF(COUNTA(A341:J341)=0,"",N(I341)+N(J341))</f>
        <v/>
      </c>
      <c r="L341" s="5" t="n"/>
      <c r="M341" s="5" t="n"/>
      <c r="N341" s="5" t="n"/>
      <c r="O341" s="8">
        <f>IF(A341="","",IF(OR(D341="",E341=""),"REVIEW",IF(L341="Missing","MISSING RECEIPT",IF(K341&gt;'Setup &amp; Categories'!$B$6,"HIGH EXPENSE",""))))</f>
        <v/>
      </c>
    </row>
    <row r="342">
      <c r="A342" s="21" t="n"/>
      <c r="B342" s="5" t="n"/>
      <c r="C342" s="5" t="n"/>
      <c r="D342" s="5" t="n"/>
      <c r="E342" s="5" t="n"/>
      <c r="F342" s="5" t="n"/>
      <c r="G342" s="5" t="n"/>
      <c r="H342" s="5" t="n"/>
      <c r="I342" s="22" t="n"/>
      <c r="J342" s="22" t="n"/>
      <c r="K342" s="23">
        <f>IF(COUNTA(A342:J342)=0,"",N(I342)+N(J342))</f>
        <v/>
      </c>
      <c r="L342" s="5" t="n"/>
      <c r="M342" s="5" t="n"/>
      <c r="N342" s="5" t="n"/>
      <c r="O342" s="8">
        <f>IF(A342="","",IF(OR(D342="",E342=""),"REVIEW",IF(L342="Missing","MISSING RECEIPT",IF(K342&gt;'Setup &amp; Categories'!$B$6,"HIGH EXPENSE",""))))</f>
        <v/>
      </c>
    </row>
    <row r="343">
      <c r="A343" s="21" t="n"/>
      <c r="B343" s="5" t="n"/>
      <c r="C343" s="5" t="n"/>
      <c r="D343" s="5" t="n"/>
      <c r="E343" s="5" t="n"/>
      <c r="F343" s="5" t="n"/>
      <c r="G343" s="5" t="n"/>
      <c r="H343" s="5" t="n"/>
      <c r="I343" s="22" t="n"/>
      <c r="J343" s="22" t="n"/>
      <c r="K343" s="23">
        <f>IF(COUNTA(A343:J343)=0,"",N(I343)+N(J343))</f>
        <v/>
      </c>
      <c r="L343" s="5" t="n"/>
      <c r="M343" s="5" t="n"/>
      <c r="N343" s="5" t="n"/>
      <c r="O343" s="8">
        <f>IF(A343="","",IF(OR(D343="",E343=""),"REVIEW",IF(L343="Missing","MISSING RECEIPT",IF(K343&gt;'Setup &amp; Categories'!$B$6,"HIGH EXPENSE",""))))</f>
        <v/>
      </c>
    </row>
    <row r="344">
      <c r="A344" s="21" t="n"/>
      <c r="B344" s="5" t="n"/>
      <c r="C344" s="5" t="n"/>
      <c r="D344" s="5" t="n"/>
      <c r="E344" s="5" t="n"/>
      <c r="F344" s="5" t="n"/>
      <c r="G344" s="5" t="n"/>
      <c r="H344" s="5" t="n"/>
      <c r="I344" s="22" t="n"/>
      <c r="J344" s="22" t="n"/>
      <c r="K344" s="23">
        <f>IF(COUNTA(A344:J344)=0,"",N(I344)+N(J344))</f>
        <v/>
      </c>
      <c r="L344" s="5" t="n"/>
      <c r="M344" s="5" t="n"/>
      <c r="N344" s="5" t="n"/>
      <c r="O344" s="8">
        <f>IF(A344="","",IF(OR(D344="",E344=""),"REVIEW",IF(L344="Missing","MISSING RECEIPT",IF(K344&gt;'Setup &amp; Categories'!$B$6,"HIGH EXPENSE",""))))</f>
        <v/>
      </c>
    </row>
    <row r="345">
      <c r="A345" s="21" t="n"/>
      <c r="B345" s="5" t="n"/>
      <c r="C345" s="5" t="n"/>
      <c r="D345" s="5" t="n"/>
      <c r="E345" s="5" t="n"/>
      <c r="F345" s="5" t="n"/>
      <c r="G345" s="5" t="n"/>
      <c r="H345" s="5" t="n"/>
      <c r="I345" s="22" t="n"/>
      <c r="J345" s="22" t="n"/>
      <c r="K345" s="23">
        <f>IF(COUNTA(A345:J345)=0,"",N(I345)+N(J345))</f>
        <v/>
      </c>
      <c r="L345" s="5" t="n"/>
      <c r="M345" s="5" t="n"/>
      <c r="N345" s="5" t="n"/>
      <c r="O345" s="8">
        <f>IF(A345="","",IF(OR(D345="",E345=""),"REVIEW",IF(L345="Missing","MISSING RECEIPT",IF(K345&gt;'Setup &amp; Categories'!$B$6,"HIGH EXPENSE",""))))</f>
        <v/>
      </c>
    </row>
    <row r="346">
      <c r="A346" s="21" t="n"/>
      <c r="B346" s="5" t="n"/>
      <c r="C346" s="5" t="n"/>
      <c r="D346" s="5" t="n"/>
      <c r="E346" s="5" t="n"/>
      <c r="F346" s="5" t="n"/>
      <c r="G346" s="5" t="n"/>
      <c r="H346" s="5" t="n"/>
      <c r="I346" s="22" t="n"/>
      <c r="J346" s="22" t="n"/>
      <c r="K346" s="23">
        <f>IF(COUNTA(A346:J346)=0,"",N(I346)+N(J346))</f>
        <v/>
      </c>
      <c r="L346" s="5" t="n"/>
      <c r="M346" s="5" t="n"/>
      <c r="N346" s="5" t="n"/>
      <c r="O346" s="8">
        <f>IF(A346="","",IF(OR(D346="",E346=""),"REVIEW",IF(L346="Missing","MISSING RECEIPT",IF(K346&gt;'Setup &amp; Categories'!$B$6,"HIGH EXPENSE",""))))</f>
        <v/>
      </c>
    </row>
    <row r="347">
      <c r="A347" s="21" t="n"/>
      <c r="B347" s="5" t="n"/>
      <c r="C347" s="5" t="n"/>
      <c r="D347" s="5" t="n"/>
      <c r="E347" s="5" t="n"/>
      <c r="F347" s="5" t="n"/>
      <c r="G347" s="5" t="n"/>
      <c r="H347" s="5" t="n"/>
      <c r="I347" s="22" t="n"/>
      <c r="J347" s="22" t="n"/>
      <c r="K347" s="23">
        <f>IF(COUNTA(A347:J347)=0,"",N(I347)+N(J347))</f>
        <v/>
      </c>
      <c r="L347" s="5" t="n"/>
      <c r="M347" s="5" t="n"/>
      <c r="N347" s="5" t="n"/>
      <c r="O347" s="8">
        <f>IF(A347="","",IF(OR(D347="",E347=""),"REVIEW",IF(L347="Missing","MISSING RECEIPT",IF(K347&gt;'Setup &amp; Categories'!$B$6,"HIGH EXPENSE",""))))</f>
        <v/>
      </c>
    </row>
    <row r="348">
      <c r="A348" s="21" t="n"/>
      <c r="B348" s="5" t="n"/>
      <c r="C348" s="5" t="n"/>
      <c r="D348" s="5" t="n"/>
      <c r="E348" s="5" t="n"/>
      <c r="F348" s="5" t="n"/>
      <c r="G348" s="5" t="n"/>
      <c r="H348" s="5" t="n"/>
      <c r="I348" s="22" t="n"/>
      <c r="J348" s="22" t="n"/>
      <c r="K348" s="23">
        <f>IF(COUNTA(A348:J348)=0,"",N(I348)+N(J348))</f>
        <v/>
      </c>
      <c r="L348" s="5" t="n"/>
      <c r="M348" s="5" t="n"/>
      <c r="N348" s="5" t="n"/>
      <c r="O348" s="8">
        <f>IF(A348="","",IF(OR(D348="",E348=""),"REVIEW",IF(L348="Missing","MISSING RECEIPT",IF(K348&gt;'Setup &amp; Categories'!$B$6,"HIGH EXPENSE",""))))</f>
        <v/>
      </c>
    </row>
    <row r="349">
      <c r="A349" s="21" t="n"/>
      <c r="B349" s="5" t="n"/>
      <c r="C349" s="5" t="n"/>
      <c r="D349" s="5" t="n"/>
      <c r="E349" s="5" t="n"/>
      <c r="F349" s="5" t="n"/>
      <c r="G349" s="5" t="n"/>
      <c r="H349" s="5" t="n"/>
      <c r="I349" s="22" t="n"/>
      <c r="J349" s="22" t="n"/>
      <c r="K349" s="23">
        <f>IF(COUNTA(A349:J349)=0,"",N(I349)+N(J349))</f>
        <v/>
      </c>
      <c r="L349" s="5" t="n"/>
      <c r="M349" s="5" t="n"/>
      <c r="N349" s="5" t="n"/>
      <c r="O349" s="8">
        <f>IF(A349="","",IF(OR(D349="",E349=""),"REVIEW",IF(L349="Missing","MISSING RECEIPT",IF(K349&gt;'Setup &amp; Categories'!$B$6,"HIGH EXPENSE",""))))</f>
        <v/>
      </c>
    </row>
    <row r="350">
      <c r="A350" s="21" t="n"/>
      <c r="B350" s="5" t="n"/>
      <c r="C350" s="5" t="n"/>
      <c r="D350" s="5" t="n"/>
      <c r="E350" s="5" t="n"/>
      <c r="F350" s="5" t="n"/>
      <c r="G350" s="5" t="n"/>
      <c r="H350" s="5" t="n"/>
      <c r="I350" s="22" t="n"/>
      <c r="J350" s="22" t="n"/>
      <c r="K350" s="23">
        <f>IF(COUNTA(A350:J350)=0,"",N(I350)+N(J350))</f>
        <v/>
      </c>
      <c r="L350" s="5" t="n"/>
      <c r="M350" s="5" t="n"/>
      <c r="N350" s="5" t="n"/>
      <c r="O350" s="8">
        <f>IF(A350="","",IF(OR(D350="",E350=""),"REVIEW",IF(L350="Missing","MISSING RECEIPT",IF(K350&gt;'Setup &amp; Categories'!$B$6,"HIGH EXPENSE",""))))</f>
        <v/>
      </c>
    </row>
    <row r="351">
      <c r="A351" s="21" t="n"/>
      <c r="B351" s="5" t="n"/>
      <c r="C351" s="5" t="n"/>
      <c r="D351" s="5" t="n"/>
      <c r="E351" s="5" t="n"/>
      <c r="F351" s="5" t="n"/>
      <c r="G351" s="5" t="n"/>
      <c r="H351" s="5" t="n"/>
      <c r="I351" s="22" t="n"/>
      <c r="J351" s="22" t="n"/>
      <c r="K351" s="23">
        <f>IF(COUNTA(A351:J351)=0,"",N(I351)+N(J351))</f>
        <v/>
      </c>
      <c r="L351" s="5" t="n"/>
      <c r="M351" s="5" t="n"/>
      <c r="N351" s="5" t="n"/>
      <c r="O351" s="8">
        <f>IF(A351="","",IF(OR(D351="",E351=""),"REVIEW",IF(L351="Missing","MISSING RECEIPT",IF(K351&gt;'Setup &amp; Categories'!$B$6,"HIGH EXPENSE",""))))</f>
        <v/>
      </c>
    </row>
    <row r="352">
      <c r="A352" s="21" t="n"/>
      <c r="B352" s="5" t="n"/>
      <c r="C352" s="5" t="n"/>
      <c r="D352" s="5" t="n"/>
      <c r="E352" s="5" t="n"/>
      <c r="F352" s="5" t="n"/>
      <c r="G352" s="5" t="n"/>
      <c r="H352" s="5" t="n"/>
      <c r="I352" s="22" t="n"/>
      <c r="J352" s="22" t="n"/>
      <c r="K352" s="23">
        <f>IF(COUNTA(A352:J352)=0,"",N(I352)+N(J352))</f>
        <v/>
      </c>
      <c r="L352" s="5" t="n"/>
      <c r="M352" s="5" t="n"/>
      <c r="N352" s="5" t="n"/>
      <c r="O352" s="8">
        <f>IF(A352="","",IF(OR(D352="",E352=""),"REVIEW",IF(L352="Missing","MISSING RECEIPT",IF(K352&gt;'Setup &amp; Categories'!$B$6,"HIGH EXPENSE",""))))</f>
        <v/>
      </c>
    </row>
    <row r="353">
      <c r="A353" s="21" t="n"/>
      <c r="B353" s="5" t="n"/>
      <c r="C353" s="5" t="n"/>
      <c r="D353" s="5" t="n"/>
      <c r="E353" s="5" t="n"/>
      <c r="F353" s="5" t="n"/>
      <c r="G353" s="5" t="n"/>
      <c r="H353" s="5" t="n"/>
      <c r="I353" s="22" t="n"/>
      <c r="J353" s="22" t="n"/>
      <c r="K353" s="23">
        <f>IF(COUNTA(A353:J353)=0,"",N(I353)+N(J353))</f>
        <v/>
      </c>
      <c r="L353" s="5" t="n"/>
      <c r="M353" s="5" t="n"/>
      <c r="N353" s="5" t="n"/>
      <c r="O353" s="8">
        <f>IF(A353="","",IF(OR(D353="",E353=""),"REVIEW",IF(L353="Missing","MISSING RECEIPT",IF(K353&gt;'Setup &amp; Categories'!$B$6,"HIGH EXPENSE",""))))</f>
        <v/>
      </c>
    </row>
    <row r="354">
      <c r="A354" s="21" t="n"/>
      <c r="B354" s="5" t="n"/>
      <c r="C354" s="5" t="n"/>
      <c r="D354" s="5" t="n"/>
      <c r="E354" s="5" t="n"/>
      <c r="F354" s="5" t="n"/>
      <c r="G354" s="5" t="n"/>
      <c r="H354" s="5" t="n"/>
      <c r="I354" s="22" t="n"/>
      <c r="J354" s="22" t="n"/>
      <c r="K354" s="23">
        <f>IF(COUNTA(A354:J354)=0,"",N(I354)+N(J354))</f>
        <v/>
      </c>
      <c r="L354" s="5" t="n"/>
      <c r="M354" s="5" t="n"/>
      <c r="N354" s="5" t="n"/>
      <c r="O354" s="8">
        <f>IF(A354="","",IF(OR(D354="",E354=""),"REVIEW",IF(L354="Missing","MISSING RECEIPT",IF(K354&gt;'Setup &amp; Categories'!$B$6,"HIGH EXPENSE",""))))</f>
        <v/>
      </c>
    </row>
    <row r="355">
      <c r="A355" s="21" t="n"/>
      <c r="B355" s="5" t="n"/>
      <c r="C355" s="5" t="n"/>
      <c r="D355" s="5" t="n"/>
      <c r="E355" s="5" t="n"/>
      <c r="F355" s="5" t="n"/>
      <c r="G355" s="5" t="n"/>
      <c r="H355" s="5" t="n"/>
      <c r="I355" s="22" t="n"/>
      <c r="J355" s="22" t="n"/>
      <c r="K355" s="23">
        <f>IF(COUNTA(A355:J355)=0,"",N(I355)+N(J355))</f>
        <v/>
      </c>
      <c r="L355" s="5" t="n"/>
      <c r="M355" s="5" t="n"/>
      <c r="N355" s="5" t="n"/>
      <c r="O355" s="8">
        <f>IF(A355="","",IF(OR(D355="",E355=""),"REVIEW",IF(L355="Missing","MISSING RECEIPT",IF(K355&gt;'Setup &amp; Categories'!$B$6,"HIGH EXPENSE",""))))</f>
        <v/>
      </c>
    </row>
    <row r="356">
      <c r="A356" s="21" t="n"/>
      <c r="B356" s="5" t="n"/>
      <c r="C356" s="5" t="n"/>
      <c r="D356" s="5" t="n"/>
      <c r="E356" s="5" t="n"/>
      <c r="F356" s="5" t="n"/>
      <c r="G356" s="5" t="n"/>
      <c r="H356" s="5" t="n"/>
      <c r="I356" s="22" t="n"/>
      <c r="J356" s="22" t="n"/>
      <c r="K356" s="23">
        <f>IF(COUNTA(A356:J356)=0,"",N(I356)+N(J356))</f>
        <v/>
      </c>
      <c r="L356" s="5" t="n"/>
      <c r="M356" s="5" t="n"/>
      <c r="N356" s="5" t="n"/>
      <c r="O356" s="8">
        <f>IF(A356="","",IF(OR(D356="",E356=""),"REVIEW",IF(L356="Missing","MISSING RECEIPT",IF(K356&gt;'Setup &amp; Categories'!$B$6,"HIGH EXPENSE",""))))</f>
        <v/>
      </c>
    </row>
    <row r="357">
      <c r="A357" s="21" t="n"/>
      <c r="B357" s="5" t="n"/>
      <c r="C357" s="5" t="n"/>
      <c r="D357" s="5" t="n"/>
      <c r="E357" s="5" t="n"/>
      <c r="F357" s="5" t="n"/>
      <c r="G357" s="5" t="n"/>
      <c r="H357" s="5" t="n"/>
      <c r="I357" s="22" t="n"/>
      <c r="J357" s="22" t="n"/>
      <c r="K357" s="23">
        <f>IF(COUNTA(A357:J357)=0,"",N(I357)+N(J357))</f>
        <v/>
      </c>
      <c r="L357" s="5" t="n"/>
      <c r="M357" s="5" t="n"/>
      <c r="N357" s="5" t="n"/>
      <c r="O357" s="8">
        <f>IF(A357="","",IF(OR(D357="",E357=""),"REVIEW",IF(L357="Missing","MISSING RECEIPT",IF(K357&gt;'Setup &amp; Categories'!$B$6,"HIGH EXPENSE",""))))</f>
        <v/>
      </c>
    </row>
    <row r="358">
      <c r="A358" s="21" t="n"/>
      <c r="B358" s="5" t="n"/>
      <c r="C358" s="5" t="n"/>
      <c r="D358" s="5" t="n"/>
      <c r="E358" s="5" t="n"/>
      <c r="F358" s="5" t="n"/>
      <c r="G358" s="5" t="n"/>
      <c r="H358" s="5" t="n"/>
      <c r="I358" s="22" t="n"/>
      <c r="J358" s="22" t="n"/>
      <c r="K358" s="23">
        <f>IF(COUNTA(A358:J358)=0,"",N(I358)+N(J358))</f>
        <v/>
      </c>
      <c r="L358" s="5" t="n"/>
      <c r="M358" s="5" t="n"/>
      <c r="N358" s="5" t="n"/>
      <c r="O358" s="8">
        <f>IF(A358="","",IF(OR(D358="",E358=""),"REVIEW",IF(L358="Missing","MISSING RECEIPT",IF(K358&gt;'Setup &amp; Categories'!$B$6,"HIGH EXPENSE",""))))</f>
        <v/>
      </c>
    </row>
    <row r="359">
      <c r="A359" s="21" t="n"/>
      <c r="B359" s="5" t="n"/>
      <c r="C359" s="5" t="n"/>
      <c r="D359" s="5" t="n"/>
      <c r="E359" s="5" t="n"/>
      <c r="F359" s="5" t="n"/>
      <c r="G359" s="5" t="n"/>
      <c r="H359" s="5" t="n"/>
      <c r="I359" s="22" t="n"/>
      <c r="J359" s="22" t="n"/>
      <c r="K359" s="23">
        <f>IF(COUNTA(A359:J359)=0,"",N(I359)+N(J359))</f>
        <v/>
      </c>
      <c r="L359" s="5" t="n"/>
      <c r="M359" s="5" t="n"/>
      <c r="N359" s="5" t="n"/>
      <c r="O359" s="8">
        <f>IF(A359="","",IF(OR(D359="",E359=""),"REVIEW",IF(L359="Missing","MISSING RECEIPT",IF(K359&gt;'Setup &amp; Categories'!$B$6,"HIGH EXPENSE",""))))</f>
        <v/>
      </c>
    </row>
    <row r="360">
      <c r="A360" s="21" t="n"/>
      <c r="B360" s="5" t="n"/>
      <c r="C360" s="5" t="n"/>
      <c r="D360" s="5" t="n"/>
      <c r="E360" s="5" t="n"/>
      <c r="F360" s="5" t="n"/>
      <c r="G360" s="5" t="n"/>
      <c r="H360" s="5" t="n"/>
      <c r="I360" s="22" t="n"/>
      <c r="J360" s="22" t="n"/>
      <c r="K360" s="23">
        <f>IF(COUNTA(A360:J360)=0,"",N(I360)+N(J360))</f>
        <v/>
      </c>
      <c r="L360" s="5" t="n"/>
      <c r="M360" s="5" t="n"/>
      <c r="N360" s="5" t="n"/>
      <c r="O360" s="8">
        <f>IF(A360="","",IF(OR(D360="",E360=""),"REVIEW",IF(L360="Missing","MISSING RECEIPT",IF(K360&gt;'Setup &amp; Categories'!$B$6,"HIGH EXPENSE",""))))</f>
        <v/>
      </c>
    </row>
    <row r="361">
      <c r="A361" s="21" t="n"/>
      <c r="B361" s="5" t="n"/>
      <c r="C361" s="5" t="n"/>
      <c r="D361" s="5" t="n"/>
      <c r="E361" s="5" t="n"/>
      <c r="F361" s="5" t="n"/>
      <c r="G361" s="5" t="n"/>
      <c r="H361" s="5" t="n"/>
      <c r="I361" s="22" t="n"/>
      <c r="J361" s="22" t="n"/>
      <c r="K361" s="23">
        <f>IF(COUNTA(A361:J361)=0,"",N(I361)+N(J361))</f>
        <v/>
      </c>
      <c r="L361" s="5" t="n"/>
      <c r="M361" s="5" t="n"/>
      <c r="N361" s="5" t="n"/>
      <c r="O361" s="8">
        <f>IF(A361="","",IF(OR(D361="",E361=""),"REVIEW",IF(L361="Missing","MISSING RECEIPT",IF(K361&gt;'Setup &amp; Categories'!$B$6,"HIGH EXPENSE",""))))</f>
        <v/>
      </c>
    </row>
    <row r="362">
      <c r="A362" s="21" t="n"/>
      <c r="B362" s="5" t="n"/>
      <c r="C362" s="5" t="n"/>
      <c r="D362" s="5" t="n"/>
      <c r="E362" s="5" t="n"/>
      <c r="F362" s="5" t="n"/>
      <c r="G362" s="5" t="n"/>
      <c r="H362" s="5" t="n"/>
      <c r="I362" s="22" t="n"/>
      <c r="J362" s="22" t="n"/>
      <c r="K362" s="23">
        <f>IF(COUNTA(A362:J362)=0,"",N(I362)+N(J362))</f>
        <v/>
      </c>
      <c r="L362" s="5" t="n"/>
      <c r="M362" s="5" t="n"/>
      <c r="N362" s="5" t="n"/>
      <c r="O362" s="8">
        <f>IF(A362="","",IF(OR(D362="",E362=""),"REVIEW",IF(L362="Missing","MISSING RECEIPT",IF(K362&gt;'Setup &amp; Categories'!$B$6,"HIGH EXPENSE",""))))</f>
        <v/>
      </c>
    </row>
    <row r="363">
      <c r="A363" s="21" t="n"/>
      <c r="B363" s="5" t="n"/>
      <c r="C363" s="5" t="n"/>
      <c r="D363" s="5" t="n"/>
      <c r="E363" s="5" t="n"/>
      <c r="F363" s="5" t="n"/>
      <c r="G363" s="5" t="n"/>
      <c r="H363" s="5" t="n"/>
      <c r="I363" s="22" t="n"/>
      <c r="J363" s="22" t="n"/>
      <c r="K363" s="23">
        <f>IF(COUNTA(A363:J363)=0,"",N(I363)+N(J363))</f>
        <v/>
      </c>
      <c r="L363" s="5" t="n"/>
      <c r="M363" s="5" t="n"/>
      <c r="N363" s="5" t="n"/>
      <c r="O363" s="8">
        <f>IF(A363="","",IF(OR(D363="",E363=""),"REVIEW",IF(L363="Missing","MISSING RECEIPT",IF(K363&gt;'Setup &amp; Categories'!$B$6,"HIGH EXPENSE",""))))</f>
        <v/>
      </c>
    </row>
    <row r="364">
      <c r="A364" s="21" t="n"/>
      <c r="B364" s="5" t="n"/>
      <c r="C364" s="5" t="n"/>
      <c r="D364" s="5" t="n"/>
      <c r="E364" s="5" t="n"/>
      <c r="F364" s="5" t="n"/>
      <c r="G364" s="5" t="n"/>
      <c r="H364" s="5" t="n"/>
      <c r="I364" s="22" t="n"/>
      <c r="J364" s="22" t="n"/>
      <c r="K364" s="23">
        <f>IF(COUNTA(A364:J364)=0,"",N(I364)+N(J364))</f>
        <v/>
      </c>
      <c r="L364" s="5" t="n"/>
      <c r="M364" s="5" t="n"/>
      <c r="N364" s="5" t="n"/>
      <c r="O364" s="8">
        <f>IF(A364="","",IF(OR(D364="",E364=""),"REVIEW",IF(L364="Missing","MISSING RECEIPT",IF(K364&gt;'Setup &amp; Categories'!$B$6,"HIGH EXPENSE",""))))</f>
        <v/>
      </c>
    </row>
    <row r="365">
      <c r="A365" s="21" t="n"/>
      <c r="B365" s="5" t="n"/>
      <c r="C365" s="5" t="n"/>
      <c r="D365" s="5" t="n"/>
      <c r="E365" s="5" t="n"/>
      <c r="F365" s="5" t="n"/>
      <c r="G365" s="5" t="n"/>
      <c r="H365" s="5" t="n"/>
      <c r="I365" s="22" t="n"/>
      <c r="J365" s="22" t="n"/>
      <c r="K365" s="23">
        <f>IF(COUNTA(A365:J365)=0,"",N(I365)+N(J365))</f>
        <v/>
      </c>
      <c r="L365" s="5" t="n"/>
      <c r="M365" s="5" t="n"/>
      <c r="N365" s="5" t="n"/>
      <c r="O365" s="8">
        <f>IF(A365="","",IF(OR(D365="",E365=""),"REVIEW",IF(L365="Missing","MISSING RECEIPT",IF(K365&gt;'Setup &amp; Categories'!$B$6,"HIGH EXPENSE",""))))</f>
        <v/>
      </c>
    </row>
    <row r="366">
      <c r="A366" s="21" t="n"/>
      <c r="B366" s="5" t="n"/>
      <c r="C366" s="5" t="n"/>
      <c r="D366" s="5" t="n"/>
      <c r="E366" s="5" t="n"/>
      <c r="F366" s="5" t="n"/>
      <c r="G366" s="5" t="n"/>
      <c r="H366" s="5" t="n"/>
      <c r="I366" s="22" t="n"/>
      <c r="J366" s="22" t="n"/>
      <c r="K366" s="23">
        <f>IF(COUNTA(A366:J366)=0,"",N(I366)+N(J366))</f>
        <v/>
      </c>
      <c r="L366" s="5" t="n"/>
      <c r="M366" s="5" t="n"/>
      <c r="N366" s="5" t="n"/>
      <c r="O366" s="8">
        <f>IF(A366="","",IF(OR(D366="",E366=""),"REVIEW",IF(L366="Missing","MISSING RECEIPT",IF(K366&gt;'Setup &amp; Categories'!$B$6,"HIGH EXPENSE",""))))</f>
        <v/>
      </c>
    </row>
    <row r="367">
      <c r="A367" s="21" t="n"/>
      <c r="B367" s="5" t="n"/>
      <c r="C367" s="5" t="n"/>
      <c r="D367" s="5" t="n"/>
      <c r="E367" s="5" t="n"/>
      <c r="F367" s="5" t="n"/>
      <c r="G367" s="5" t="n"/>
      <c r="H367" s="5" t="n"/>
      <c r="I367" s="22" t="n"/>
      <c r="J367" s="22" t="n"/>
      <c r="K367" s="23">
        <f>IF(COUNTA(A367:J367)=0,"",N(I367)+N(J367))</f>
        <v/>
      </c>
      <c r="L367" s="5" t="n"/>
      <c r="M367" s="5" t="n"/>
      <c r="N367" s="5" t="n"/>
      <c r="O367" s="8">
        <f>IF(A367="","",IF(OR(D367="",E367=""),"REVIEW",IF(L367="Missing","MISSING RECEIPT",IF(K367&gt;'Setup &amp; Categories'!$B$6,"HIGH EXPENSE",""))))</f>
        <v/>
      </c>
    </row>
    <row r="368">
      <c r="A368" s="21" t="n"/>
      <c r="B368" s="5" t="n"/>
      <c r="C368" s="5" t="n"/>
      <c r="D368" s="5" t="n"/>
      <c r="E368" s="5" t="n"/>
      <c r="F368" s="5" t="n"/>
      <c r="G368" s="5" t="n"/>
      <c r="H368" s="5" t="n"/>
      <c r="I368" s="22" t="n"/>
      <c r="J368" s="22" t="n"/>
      <c r="K368" s="23">
        <f>IF(COUNTA(A368:J368)=0,"",N(I368)+N(J368))</f>
        <v/>
      </c>
      <c r="L368" s="5" t="n"/>
      <c r="M368" s="5" t="n"/>
      <c r="N368" s="5" t="n"/>
      <c r="O368" s="8">
        <f>IF(A368="","",IF(OR(D368="",E368=""),"REVIEW",IF(L368="Missing","MISSING RECEIPT",IF(K368&gt;'Setup &amp; Categories'!$B$6,"HIGH EXPENSE",""))))</f>
        <v/>
      </c>
    </row>
    <row r="369">
      <c r="A369" s="21" t="n"/>
      <c r="B369" s="5" t="n"/>
      <c r="C369" s="5" t="n"/>
      <c r="D369" s="5" t="n"/>
      <c r="E369" s="5" t="n"/>
      <c r="F369" s="5" t="n"/>
      <c r="G369" s="5" t="n"/>
      <c r="H369" s="5" t="n"/>
      <c r="I369" s="22" t="n"/>
      <c r="J369" s="22" t="n"/>
      <c r="K369" s="23">
        <f>IF(COUNTA(A369:J369)=0,"",N(I369)+N(J369))</f>
        <v/>
      </c>
      <c r="L369" s="5" t="n"/>
      <c r="M369" s="5" t="n"/>
      <c r="N369" s="5" t="n"/>
      <c r="O369" s="8">
        <f>IF(A369="","",IF(OR(D369="",E369=""),"REVIEW",IF(L369="Missing","MISSING RECEIPT",IF(K369&gt;'Setup &amp; Categories'!$B$6,"HIGH EXPENSE",""))))</f>
        <v/>
      </c>
    </row>
    <row r="370">
      <c r="A370" s="21" t="n"/>
      <c r="B370" s="5" t="n"/>
      <c r="C370" s="5" t="n"/>
      <c r="D370" s="5" t="n"/>
      <c r="E370" s="5" t="n"/>
      <c r="F370" s="5" t="n"/>
      <c r="G370" s="5" t="n"/>
      <c r="H370" s="5" t="n"/>
      <c r="I370" s="22" t="n"/>
      <c r="J370" s="22" t="n"/>
      <c r="K370" s="23">
        <f>IF(COUNTA(A370:J370)=0,"",N(I370)+N(J370))</f>
        <v/>
      </c>
      <c r="L370" s="5" t="n"/>
      <c r="M370" s="5" t="n"/>
      <c r="N370" s="5" t="n"/>
      <c r="O370" s="8">
        <f>IF(A370="","",IF(OR(D370="",E370=""),"REVIEW",IF(L370="Missing","MISSING RECEIPT",IF(K370&gt;'Setup &amp; Categories'!$B$6,"HIGH EXPENSE",""))))</f>
        <v/>
      </c>
    </row>
    <row r="371">
      <c r="A371" s="21" t="n"/>
      <c r="B371" s="5" t="n"/>
      <c r="C371" s="5" t="n"/>
      <c r="D371" s="5" t="n"/>
      <c r="E371" s="5" t="n"/>
      <c r="F371" s="5" t="n"/>
      <c r="G371" s="5" t="n"/>
      <c r="H371" s="5" t="n"/>
      <c r="I371" s="22" t="n"/>
      <c r="J371" s="22" t="n"/>
      <c r="K371" s="23">
        <f>IF(COUNTA(A371:J371)=0,"",N(I371)+N(J371))</f>
        <v/>
      </c>
      <c r="L371" s="5" t="n"/>
      <c r="M371" s="5" t="n"/>
      <c r="N371" s="5" t="n"/>
      <c r="O371" s="8">
        <f>IF(A371="","",IF(OR(D371="",E371=""),"REVIEW",IF(L371="Missing","MISSING RECEIPT",IF(K371&gt;'Setup &amp; Categories'!$B$6,"HIGH EXPENSE",""))))</f>
        <v/>
      </c>
    </row>
    <row r="372">
      <c r="A372" s="21" t="n"/>
      <c r="B372" s="5" t="n"/>
      <c r="C372" s="5" t="n"/>
      <c r="D372" s="5" t="n"/>
      <c r="E372" s="5" t="n"/>
      <c r="F372" s="5" t="n"/>
      <c r="G372" s="5" t="n"/>
      <c r="H372" s="5" t="n"/>
      <c r="I372" s="22" t="n"/>
      <c r="J372" s="22" t="n"/>
      <c r="K372" s="23">
        <f>IF(COUNTA(A372:J372)=0,"",N(I372)+N(J372))</f>
        <v/>
      </c>
      <c r="L372" s="5" t="n"/>
      <c r="M372" s="5" t="n"/>
      <c r="N372" s="5" t="n"/>
      <c r="O372" s="8">
        <f>IF(A372="","",IF(OR(D372="",E372=""),"REVIEW",IF(L372="Missing","MISSING RECEIPT",IF(K372&gt;'Setup &amp; Categories'!$B$6,"HIGH EXPENSE",""))))</f>
        <v/>
      </c>
    </row>
    <row r="373">
      <c r="A373" s="21" t="n"/>
      <c r="B373" s="5" t="n"/>
      <c r="C373" s="5" t="n"/>
      <c r="D373" s="5" t="n"/>
      <c r="E373" s="5" t="n"/>
      <c r="F373" s="5" t="n"/>
      <c r="G373" s="5" t="n"/>
      <c r="H373" s="5" t="n"/>
      <c r="I373" s="22" t="n"/>
      <c r="J373" s="22" t="n"/>
      <c r="K373" s="23">
        <f>IF(COUNTA(A373:J373)=0,"",N(I373)+N(J373))</f>
        <v/>
      </c>
      <c r="L373" s="5" t="n"/>
      <c r="M373" s="5" t="n"/>
      <c r="N373" s="5" t="n"/>
      <c r="O373" s="8">
        <f>IF(A373="","",IF(OR(D373="",E373=""),"REVIEW",IF(L373="Missing","MISSING RECEIPT",IF(K373&gt;'Setup &amp; Categories'!$B$6,"HIGH EXPENSE",""))))</f>
        <v/>
      </c>
    </row>
    <row r="374">
      <c r="A374" s="21" t="n"/>
      <c r="B374" s="5" t="n"/>
      <c r="C374" s="5" t="n"/>
      <c r="D374" s="5" t="n"/>
      <c r="E374" s="5" t="n"/>
      <c r="F374" s="5" t="n"/>
      <c r="G374" s="5" t="n"/>
      <c r="H374" s="5" t="n"/>
      <c r="I374" s="22" t="n"/>
      <c r="J374" s="22" t="n"/>
      <c r="K374" s="23">
        <f>IF(COUNTA(A374:J374)=0,"",N(I374)+N(J374))</f>
        <v/>
      </c>
      <c r="L374" s="5" t="n"/>
      <c r="M374" s="5" t="n"/>
      <c r="N374" s="5" t="n"/>
      <c r="O374" s="8">
        <f>IF(A374="","",IF(OR(D374="",E374=""),"REVIEW",IF(L374="Missing","MISSING RECEIPT",IF(K374&gt;'Setup &amp; Categories'!$B$6,"HIGH EXPENSE",""))))</f>
        <v/>
      </c>
    </row>
    <row r="375">
      <c r="A375" s="21" t="n"/>
      <c r="B375" s="5" t="n"/>
      <c r="C375" s="5" t="n"/>
      <c r="D375" s="5" t="n"/>
      <c r="E375" s="5" t="n"/>
      <c r="F375" s="5" t="n"/>
      <c r="G375" s="5" t="n"/>
      <c r="H375" s="5" t="n"/>
      <c r="I375" s="22" t="n"/>
      <c r="J375" s="22" t="n"/>
      <c r="K375" s="23">
        <f>IF(COUNTA(A375:J375)=0,"",N(I375)+N(J375))</f>
        <v/>
      </c>
      <c r="L375" s="5" t="n"/>
      <c r="M375" s="5" t="n"/>
      <c r="N375" s="5" t="n"/>
      <c r="O375" s="8">
        <f>IF(A375="","",IF(OR(D375="",E375=""),"REVIEW",IF(L375="Missing","MISSING RECEIPT",IF(K375&gt;'Setup &amp; Categories'!$B$6,"HIGH EXPENSE",""))))</f>
        <v/>
      </c>
    </row>
    <row r="376">
      <c r="A376" s="21" t="n"/>
      <c r="B376" s="5" t="n"/>
      <c r="C376" s="5" t="n"/>
      <c r="D376" s="5" t="n"/>
      <c r="E376" s="5" t="n"/>
      <c r="F376" s="5" t="n"/>
      <c r="G376" s="5" t="n"/>
      <c r="H376" s="5" t="n"/>
      <c r="I376" s="22" t="n"/>
      <c r="J376" s="22" t="n"/>
      <c r="K376" s="23">
        <f>IF(COUNTA(A376:J376)=0,"",N(I376)+N(J376))</f>
        <v/>
      </c>
      <c r="L376" s="5" t="n"/>
      <c r="M376" s="5" t="n"/>
      <c r="N376" s="5" t="n"/>
      <c r="O376" s="8">
        <f>IF(A376="","",IF(OR(D376="",E376=""),"REVIEW",IF(L376="Missing","MISSING RECEIPT",IF(K376&gt;'Setup &amp; Categories'!$B$6,"HIGH EXPENSE",""))))</f>
        <v/>
      </c>
    </row>
    <row r="377">
      <c r="A377" s="21" t="n"/>
      <c r="B377" s="5" t="n"/>
      <c r="C377" s="5" t="n"/>
      <c r="D377" s="5" t="n"/>
      <c r="E377" s="5" t="n"/>
      <c r="F377" s="5" t="n"/>
      <c r="G377" s="5" t="n"/>
      <c r="H377" s="5" t="n"/>
      <c r="I377" s="22" t="n"/>
      <c r="J377" s="22" t="n"/>
      <c r="K377" s="23">
        <f>IF(COUNTA(A377:J377)=0,"",N(I377)+N(J377))</f>
        <v/>
      </c>
      <c r="L377" s="5" t="n"/>
      <c r="M377" s="5" t="n"/>
      <c r="N377" s="5" t="n"/>
      <c r="O377" s="8">
        <f>IF(A377="","",IF(OR(D377="",E377=""),"REVIEW",IF(L377="Missing","MISSING RECEIPT",IF(K377&gt;'Setup &amp; Categories'!$B$6,"HIGH EXPENSE",""))))</f>
        <v/>
      </c>
    </row>
    <row r="378">
      <c r="A378" s="21" t="n"/>
      <c r="B378" s="5" t="n"/>
      <c r="C378" s="5" t="n"/>
      <c r="D378" s="5" t="n"/>
      <c r="E378" s="5" t="n"/>
      <c r="F378" s="5" t="n"/>
      <c r="G378" s="5" t="n"/>
      <c r="H378" s="5" t="n"/>
      <c r="I378" s="22" t="n"/>
      <c r="J378" s="22" t="n"/>
      <c r="K378" s="23">
        <f>IF(COUNTA(A378:J378)=0,"",N(I378)+N(J378))</f>
        <v/>
      </c>
      <c r="L378" s="5" t="n"/>
      <c r="M378" s="5" t="n"/>
      <c r="N378" s="5" t="n"/>
      <c r="O378" s="8">
        <f>IF(A378="","",IF(OR(D378="",E378=""),"REVIEW",IF(L378="Missing","MISSING RECEIPT",IF(K378&gt;'Setup &amp; Categories'!$B$6,"HIGH EXPENSE",""))))</f>
        <v/>
      </c>
    </row>
    <row r="379">
      <c r="A379" s="21" t="n"/>
      <c r="B379" s="5" t="n"/>
      <c r="C379" s="5" t="n"/>
      <c r="D379" s="5" t="n"/>
      <c r="E379" s="5" t="n"/>
      <c r="F379" s="5" t="n"/>
      <c r="G379" s="5" t="n"/>
      <c r="H379" s="5" t="n"/>
      <c r="I379" s="22" t="n"/>
      <c r="J379" s="22" t="n"/>
      <c r="K379" s="23">
        <f>IF(COUNTA(A379:J379)=0,"",N(I379)+N(J379))</f>
        <v/>
      </c>
      <c r="L379" s="5" t="n"/>
      <c r="M379" s="5" t="n"/>
      <c r="N379" s="5" t="n"/>
      <c r="O379" s="8">
        <f>IF(A379="","",IF(OR(D379="",E379=""),"REVIEW",IF(L379="Missing","MISSING RECEIPT",IF(K379&gt;'Setup &amp; Categories'!$B$6,"HIGH EXPENSE",""))))</f>
        <v/>
      </c>
    </row>
    <row r="380">
      <c r="A380" s="21" t="n"/>
      <c r="B380" s="5" t="n"/>
      <c r="C380" s="5" t="n"/>
      <c r="D380" s="5" t="n"/>
      <c r="E380" s="5" t="n"/>
      <c r="F380" s="5" t="n"/>
      <c r="G380" s="5" t="n"/>
      <c r="H380" s="5" t="n"/>
      <c r="I380" s="22" t="n"/>
      <c r="J380" s="22" t="n"/>
      <c r="K380" s="23">
        <f>IF(COUNTA(A380:J380)=0,"",N(I380)+N(J380))</f>
        <v/>
      </c>
      <c r="L380" s="5" t="n"/>
      <c r="M380" s="5" t="n"/>
      <c r="N380" s="5" t="n"/>
      <c r="O380" s="8">
        <f>IF(A380="","",IF(OR(D380="",E380=""),"REVIEW",IF(L380="Missing","MISSING RECEIPT",IF(K380&gt;'Setup &amp; Categories'!$B$6,"HIGH EXPENSE",""))))</f>
        <v/>
      </c>
    </row>
    <row r="381">
      <c r="A381" s="21" t="n"/>
      <c r="B381" s="5" t="n"/>
      <c r="C381" s="5" t="n"/>
      <c r="D381" s="5" t="n"/>
      <c r="E381" s="5" t="n"/>
      <c r="F381" s="5" t="n"/>
      <c r="G381" s="5" t="n"/>
      <c r="H381" s="5" t="n"/>
      <c r="I381" s="22" t="n"/>
      <c r="J381" s="22" t="n"/>
      <c r="K381" s="23">
        <f>IF(COUNTA(A381:J381)=0,"",N(I381)+N(J381))</f>
        <v/>
      </c>
      <c r="L381" s="5" t="n"/>
      <c r="M381" s="5" t="n"/>
      <c r="N381" s="5" t="n"/>
      <c r="O381" s="8">
        <f>IF(A381="","",IF(OR(D381="",E381=""),"REVIEW",IF(L381="Missing","MISSING RECEIPT",IF(K381&gt;'Setup &amp; Categories'!$B$6,"HIGH EXPENSE",""))))</f>
        <v/>
      </c>
    </row>
    <row r="382">
      <c r="A382" s="21" t="n"/>
      <c r="B382" s="5" t="n"/>
      <c r="C382" s="5" t="n"/>
      <c r="D382" s="5" t="n"/>
      <c r="E382" s="5" t="n"/>
      <c r="F382" s="5" t="n"/>
      <c r="G382" s="5" t="n"/>
      <c r="H382" s="5" t="n"/>
      <c r="I382" s="22" t="n"/>
      <c r="J382" s="22" t="n"/>
      <c r="K382" s="23">
        <f>IF(COUNTA(A382:J382)=0,"",N(I382)+N(J382))</f>
        <v/>
      </c>
      <c r="L382" s="5" t="n"/>
      <c r="M382" s="5" t="n"/>
      <c r="N382" s="5" t="n"/>
      <c r="O382" s="8">
        <f>IF(A382="","",IF(OR(D382="",E382=""),"REVIEW",IF(L382="Missing","MISSING RECEIPT",IF(K382&gt;'Setup &amp; Categories'!$B$6,"HIGH EXPENSE",""))))</f>
        <v/>
      </c>
    </row>
    <row r="383">
      <c r="A383" s="21" t="n"/>
      <c r="B383" s="5" t="n"/>
      <c r="C383" s="5" t="n"/>
      <c r="D383" s="5" t="n"/>
      <c r="E383" s="5" t="n"/>
      <c r="F383" s="5" t="n"/>
      <c r="G383" s="5" t="n"/>
      <c r="H383" s="5" t="n"/>
      <c r="I383" s="22" t="n"/>
      <c r="J383" s="22" t="n"/>
      <c r="K383" s="23">
        <f>IF(COUNTA(A383:J383)=0,"",N(I383)+N(J383))</f>
        <v/>
      </c>
      <c r="L383" s="5" t="n"/>
      <c r="M383" s="5" t="n"/>
      <c r="N383" s="5" t="n"/>
      <c r="O383" s="8">
        <f>IF(A383="","",IF(OR(D383="",E383=""),"REVIEW",IF(L383="Missing","MISSING RECEIPT",IF(K383&gt;'Setup &amp; Categories'!$B$6,"HIGH EXPENSE",""))))</f>
        <v/>
      </c>
    </row>
    <row r="384">
      <c r="A384" s="21" t="n"/>
      <c r="B384" s="5" t="n"/>
      <c r="C384" s="5" t="n"/>
      <c r="D384" s="5" t="n"/>
      <c r="E384" s="5" t="n"/>
      <c r="F384" s="5" t="n"/>
      <c r="G384" s="5" t="n"/>
      <c r="H384" s="5" t="n"/>
      <c r="I384" s="22" t="n"/>
      <c r="J384" s="22" t="n"/>
      <c r="K384" s="23">
        <f>IF(COUNTA(A384:J384)=0,"",N(I384)+N(J384))</f>
        <v/>
      </c>
      <c r="L384" s="5" t="n"/>
      <c r="M384" s="5" t="n"/>
      <c r="N384" s="5" t="n"/>
      <c r="O384" s="8">
        <f>IF(A384="","",IF(OR(D384="",E384=""),"REVIEW",IF(L384="Missing","MISSING RECEIPT",IF(K384&gt;'Setup &amp; Categories'!$B$6,"HIGH EXPENSE",""))))</f>
        <v/>
      </c>
    </row>
    <row r="385">
      <c r="A385" s="21" t="n"/>
      <c r="B385" s="5" t="n"/>
      <c r="C385" s="5" t="n"/>
      <c r="D385" s="5" t="n"/>
      <c r="E385" s="5" t="n"/>
      <c r="F385" s="5" t="n"/>
      <c r="G385" s="5" t="n"/>
      <c r="H385" s="5" t="n"/>
      <c r="I385" s="22" t="n"/>
      <c r="J385" s="22" t="n"/>
      <c r="K385" s="23">
        <f>IF(COUNTA(A385:J385)=0,"",N(I385)+N(J385))</f>
        <v/>
      </c>
      <c r="L385" s="5" t="n"/>
      <c r="M385" s="5" t="n"/>
      <c r="N385" s="5" t="n"/>
      <c r="O385" s="8">
        <f>IF(A385="","",IF(OR(D385="",E385=""),"REVIEW",IF(L385="Missing","MISSING RECEIPT",IF(K385&gt;'Setup &amp; Categories'!$B$6,"HIGH EXPENSE",""))))</f>
        <v/>
      </c>
    </row>
    <row r="386">
      <c r="A386" s="21" t="n"/>
      <c r="B386" s="5" t="n"/>
      <c r="C386" s="5" t="n"/>
      <c r="D386" s="5" t="n"/>
      <c r="E386" s="5" t="n"/>
      <c r="F386" s="5" t="n"/>
      <c r="G386" s="5" t="n"/>
      <c r="H386" s="5" t="n"/>
      <c r="I386" s="22" t="n"/>
      <c r="J386" s="22" t="n"/>
      <c r="K386" s="23">
        <f>IF(COUNTA(A386:J386)=0,"",N(I386)+N(J386))</f>
        <v/>
      </c>
      <c r="L386" s="5" t="n"/>
      <c r="M386" s="5" t="n"/>
      <c r="N386" s="5" t="n"/>
      <c r="O386" s="8">
        <f>IF(A386="","",IF(OR(D386="",E386=""),"REVIEW",IF(L386="Missing","MISSING RECEIPT",IF(K386&gt;'Setup &amp; Categories'!$B$6,"HIGH EXPENSE",""))))</f>
        <v/>
      </c>
    </row>
    <row r="387">
      <c r="A387" s="21" t="n"/>
      <c r="B387" s="5" t="n"/>
      <c r="C387" s="5" t="n"/>
      <c r="D387" s="5" t="n"/>
      <c r="E387" s="5" t="n"/>
      <c r="F387" s="5" t="n"/>
      <c r="G387" s="5" t="n"/>
      <c r="H387" s="5" t="n"/>
      <c r="I387" s="22" t="n"/>
      <c r="J387" s="22" t="n"/>
      <c r="K387" s="23">
        <f>IF(COUNTA(A387:J387)=0,"",N(I387)+N(J387))</f>
        <v/>
      </c>
      <c r="L387" s="5" t="n"/>
      <c r="M387" s="5" t="n"/>
      <c r="N387" s="5" t="n"/>
      <c r="O387" s="8">
        <f>IF(A387="","",IF(OR(D387="",E387=""),"REVIEW",IF(L387="Missing","MISSING RECEIPT",IF(K387&gt;'Setup &amp; Categories'!$B$6,"HIGH EXPENSE",""))))</f>
        <v/>
      </c>
    </row>
    <row r="388">
      <c r="A388" s="21" t="n"/>
      <c r="B388" s="5" t="n"/>
      <c r="C388" s="5" t="n"/>
      <c r="D388" s="5" t="n"/>
      <c r="E388" s="5" t="n"/>
      <c r="F388" s="5" t="n"/>
      <c r="G388" s="5" t="n"/>
      <c r="H388" s="5" t="n"/>
      <c r="I388" s="22" t="n"/>
      <c r="J388" s="22" t="n"/>
      <c r="K388" s="23">
        <f>IF(COUNTA(A388:J388)=0,"",N(I388)+N(J388))</f>
        <v/>
      </c>
      <c r="L388" s="5" t="n"/>
      <c r="M388" s="5" t="n"/>
      <c r="N388" s="5" t="n"/>
      <c r="O388" s="8">
        <f>IF(A388="","",IF(OR(D388="",E388=""),"REVIEW",IF(L388="Missing","MISSING RECEIPT",IF(K388&gt;'Setup &amp; Categories'!$B$6,"HIGH EXPENSE",""))))</f>
        <v/>
      </c>
    </row>
    <row r="389">
      <c r="A389" s="21" t="n"/>
      <c r="B389" s="5" t="n"/>
      <c r="C389" s="5" t="n"/>
      <c r="D389" s="5" t="n"/>
      <c r="E389" s="5" t="n"/>
      <c r="F389" s="5" t="n"/>
      <c r="G389" s="5" t="n"/>
      <c r="H389" s="5" t="n"/>
      <c r="I389" s="22" t="n"/>
      <c r="J389" s="22" t="n"/>
      <c r="K389" s="23">
        <f>IF(COUNTA(A389:J389)=0,"",N(I389)+N(J389))</f>
        <v/>
      </c>
      <c r="L389" s="5" t="n"/>
      <c r="M389" s="5" t="n"/>
      <c r="N389" s="5" t="n"/>
      <c r="O389" s="8">
        <f>IF(A389="","",IF(OR(D389="",E389=""),"REVIEW",IF(L389="Missing","MISSING RECEIPT",IF(K389&gt;'Setup &amp; Categories'!$B$6,"HIGH EXPENSE",""))))</f>
        <v/>
      </c>
    </row>
    <row r="390">
      <c r="A390" s="21" t="n"/>
      <c r="B390" s="5" t="n"/>
      <c r="C390" s="5" t="n"/>
      <c r="D390" s="5" t="n"/>
      <c r="E390" s="5" t="n"/>
      <c r="F390" s="5" t="n"/>
      <c r="G390" s="5" t="n"/>
      <c r="H390" s="5" t="n"/>
      <c r="I390" s="22" t="n"/>
      <c r="J390" s="22" t="n"/>
      <c r="K390" s="23">
        <f>IF(COUNTA(A390:J390)=0,"",N(I390)+N(J390))</f>
        <v/>
      </c>
      <c r="L390" s="5" t="n"/>
      <c r="M390" s="5" t="n"/>
      <c r="N390" s="5" t="n"/>
      <c r="O390" s="8">
        <f>IF(A390="","",IF(OR(D390="",E390=""),"REVIEW",IF(L390="Missing","MISSING RECEIPT",IF(K390&gt;'Setup &amp; Categories'!$B$6,"HIGH EXPENSE",""))))</f>
        <v/>
      </c>
    </row>
    <row r="391">
      <c r="A391" s="21" t="n"/>
      <c r="B391" s="5" t="n"/>
      <c r="C391" s="5" t="n"/>
      <c r="D391" s="5" t="n"/>
      <c r="E391" s="5" t="n"/>
      <c r="F391" s="5" t="n"/>
      <c r="G391" s="5" t="n"/>
      <c r="H391" s="5" t="n"/>
      <c r="I391" s="22" t="n"/>
      <c r="J391" s="22" t="n"/>
      <c r="K391" s="23">
        <f>IF(COUNTA(A391:J391)=0,"",N(I391)+N(J391))</f>
        <v/>
      </c>
      <c r="L391" s="5" t="n"/>
      <c r="M391" s="5" t="n"/>
      <c r="N391" s="5" t="n"/>
      <c r="O391" s="8">
        <f>IF(A391="","",IF(OR(D391="",E391=""),"REVIEW",IF(L391="Missing","MISSING RECEIPT",IF(K391&gt;'Setup &amp; Categories'!$B$6,"HIGH EXPENSE",""))))</f>
        <v/>
      </c>
    </row>
    <row r="392">
      <c r="A392" s="21" t="n"/>
      <c r="B392" s="5" t="n"/>
      <c r="C392" s="5" t="n"/>
      <c r="D392" s="5" t="n"/>
      <c r="E392" s="5" t="n"/>
      <c r="F392" s="5" t="n"/>
      <c r="G392" s="5" t="n"/>
      <c r="H392" s="5" t="n"/>
      <c r="I392" s="22" t="n"/>
      <c r="J392" s="22" t="n"/>
      <c r="K392" s="23">
        <f>IF(COUNTA(A392:J392)=0,"",N(I392)+N(J392))</f>
        <v/>
      </c>
      <c r="L392" s="5" t="n"/>
      <c r="M392" s="5" t="n"/>
      <c r="N392" s="5" t="n"/>
      <c r="O392" s="8">
        <f>IF(A392="","",IF(OR(D392="",E392=""),"REVIEW",IF(L392="Missing","MISSING RECEIPT",IF(K392&gt;'Setup &amp; Categories'!$B$6,"HIGH EXPENSE",""))))</f>
        <v/>
      </c>
    </row>
    <row r="393">
      <c r="A393" s="21" t="n"/>
      <c r="B393" s="5" t="n"/>
      <c r="C393" s="5" t="n"/>
      <c r="D393" s="5" t="n"/>
      <c r="E393" s="5" t="n"/>
      <c r="F393" s="5" t="n"/>
      <c r="G393" s="5" t="n"/>
      <c r="H393" s="5" t="n"/>
      <c r="I393" s="22" t="n"/>
      <c r="J393" s="22" t="n"/>
      <c r="K393" s="23">
        <f>IF(COUNTA(A393:J393)=0,"",N(I393)+N(J393))</f>
        <v/>
      </c>
      <c r="L393" s="5" t="n"/>
      <c r="M393" s="5" t="n"/>
      <c r="N393" s="5" t="n"/>
      <c r="O393" s="8">
        <f>IF(A393="","",IF(OR(D393="",E393=""),"REVIEW",IF(L393="Missing","MISSING RECEIPT",IF(K393&gt;'Setup &amp; Categories'!$B$6,"HIGH EXPENSE",""))))</f>
        <v/>
      </c>
    </row>
    <row r="394">
      <c r="A394" s="21" t="n"/>
      <c r="B394" s="5" t="n"/>
      <c r="C394" s="5" t="n"/>
      <c r="D394" s="5" t="n"/>
      <c r="E394" s="5" t="n"/>
      <c r="F394" s="5" t="n"/>
      <c r="G394" s="5" t="n"/>
      <c r="H394" s="5" t="n"/>
      <c r="I394" s="22" t="n"/>
      <c r="J394" s="22" t="n"/>
      <c r="K394" s="23">
        <f>IF(COUNTA(A394:J394)=0,"",N(I394)+N(J394))</f>
        <v/>
      </c>
      <c r="L394" s="5" t="n"/>
      <c r="M394" s="5" t="n"/>
      <c r="N394" s="5" t="n"/>
      <c r="O394" s="8">
        <f>IF(A394="","",IF(OR(D394="",E394=""),"REVIEW",IF(L394="Missing","MISSING RECEIPT",IF(K394&gt;'Setup &amp; Categories'!$B$6,"HIGH EXPENSE",""))))</f>
        <v/>
      </c>
    </row>
    <row r="395">
      <c r="A395" s="21" t="n"/>
      <c r="B395" s="5" t="n"/>
      <c r="C395" s="5" t="n"/>
      <c r="D395" s="5" t="n"/>
      <c r="E395" s="5" t="n"/>
      <c r="F395" s="5" t="n"/>
      <c r="G395" s="5" t="n"/>
      <c r="H395" s="5" t="n"/>
      <c r="I395" s="22" t="n"/>
      <c r="J395" s="22" t="n"/>
      <c r="K395" s="23">
        <f>IF(COUNTA(A395:J395)=0,"",N(I395)+N(J395))</f>
        <v/>
      </c>
      <c r="L395" s="5" t="n"/>
      <c r="M395" s="5" t="n"/>
      <c r="N395" s="5" t="n"/>
      <c r="O395" s="8">
        <f>IF(A395="","",IF(OR(D395="",E395=""),"REVIEW",IF(L395="Missing","MISSING RECEIPT",IF(K395&gt;'Setup &amp; Categories'!$B$6,"HIGH EXPENSE",""))))</f>
        <v/>
      </c>
    </row>
    <row r="396">
      <c r="A396" s="21" t="n"/>
      <c r="B396" s="5" t="n"/>
      <c r="C396" s="5" t="n"/>
      <c r="D396" s="5" t="n"/>
      <c r="E396" s="5" t="n"/>
      <c r="F396" s="5" t="n"/>
      <c r="G396" s="5" t="n"/>
      <c r="H396" s="5" t="n"/>
      <c r="I396" s="22" t="n"/>
      <c r="J396" s="22" t="n"/>
      <c r="K396" s="23">
        <f>IF(COUNTA(A396:J396)=0,"",N(I396)+N(J396))</f>
        <v/>
      </c>
      <c r="L396" s="5" t="n"/>
      <c r="M396" s="5" t="n"/>
      <c r="N396" s="5" t="n"/>
      <c r="O396" s="8">
        <f>IF(A396="","",IF(OR(D396="",E396=""),"REVIEW",IF(L396="Missing","MISSING RECEIPT",IF(K396&gt;'Setup &amp; Categories'!$B$6,"HIGH EXPENSE",""))))</f>
        <v/>
      </c>
    </row>
    <row r="397">
      <c r="A397" s="21" t="n"/>
      <c r="B397" s="5" t="n"/>
      <c r="C397" s="5" t="n"/>
      <c r="D397" s="5" t="n"/>
      <c r="E397" s="5" t="n"/>
      <c r="F397" s="5" t="n"/>
      <c r="G397" s="5" t="n"/>
      <c r="H397" s="5" t="n"/>
      <c r="I397" s="22" t="n"/>
      <c r="J397" s="22" t="n"/>
      <c r="K397" s="23">
        <f>IF(COUNTA(A397:J397)=0,"",N(I397)+N(J397))</f>
        <v/>
      </c>
      <c r="L397" s="5" t="n"/>
      <c r="M397" s="5" t="n"/>
      <c r="N397" s="5" t="n"/>
      <c r="O397" s="8">
        <f>IF(A397="","",IF(OR(D397="",E397=""),"REVIEW",IF(L397="Missing","MISSING RECEIPT",IF(K397&gt;'Setup &amp; Categories'!$B$6,"HIGH EXPENSE",""))))</f>
        <v/>
      </c>
    </row>
    <row r="398">
      <c r="A398" s="21" t="n"/>
      <c r="B398" s="5" t="n"/>
      <c r="C398" s="5" t="n"/>
      <c r="D398" s="5" t="n"/>
      <c r="E398" s="5" t="n"/>
      <c r="F398" s="5" t="n"/>
      <c r="G398" s="5" t="n"/>
      <c r="H398" s="5" t="n"/>
      <c r="I398" s="22" t="n"/>
      <c r="J398" s="22" t="n"/>
      <c r="K398" s="23">
        <f>IF(COUNTA(A398:J398)=0,"",N(I398)+N(J398))</f>
        <v/>
      </c>
      <c r="L398" s="5" t="n"/>
      <c r="M398" s="5" t="n"/>
      <c r="N398" s="5" t="n"/>
      <c r="O398" s="8">
        <f>IF(A398="","",IF(OR(D398="",E398=""),"REVIEW",IF(L398="Missing","MISSING RECEIPT",IF(K398&gt;'Setup &amp; Categories'!$B$6,"HIGH EXPENSE",""))))</f>
        <v/>
      </c>
    </row>
    <row r="399">
      <c r="A399" s="21" t="n"/>
      <c r="B399" s="5" t="n"/>
      <c r="C399" s="5" t="n"/>
      <c r="D399" s="5" t="n"/>
      <c r="E399" s="5" t="n"/>
      <c r="F399" s="5" t="n"/>
      <c r="G399" s="5" t="n"/>
      <c r="H399" s="5" t="n"/>
      <c r="I399" s="22" t="n"/>
      <c r="J399" s="22" t="n"/>
      <c r="K399" s="23">
        <f>IF(COUNTA(A399:J399)=0,"",N(I399)+N(J399))</f>
        <v/>
      </c>
      <c r="L399" s="5" t="n"/>
      <c r="M399" s="5" t="n"/>
      <c r="N399" s="5" t="n"/>
      <c r="O399" s="8">
        <f>IF(A399="","",IF(OR(D399="",E399=""),"REVIEW",IF(L399="Missing","MISSING RECEIPT",IF(K399&gt;'Setup &amp; Categories'!$B$6,"HIGH EXPENSE",""))))</f>
        <v/>
      </c>
    </row>
    <row r="400">
      <c r="A400" s="21" t="n"/>
      <c r="B400" s="5" t="n"/>
      <c r="C400" s="5" t="n"/>
      <c r="D400" s="5" t="n"/>
      <c r="E400" s="5" t="n"/>
      <c r="F400" s="5" t="n"/>
      <c r="G400" s="5" t="n"/>
      <c r="H400" s="5" t="n"/>
      <c r="I400" s="22" t="n"/>
      <c r="J400" s="22" t="n"/>
      <c r="K400" s="23">
        <f>IF(COUNTA(A400:J400)=0,"",N(I400)+N(J400))</f>
        <v/>
      </c>
      <c r="L400" s="5" t="n"/>
      <c r="M400" s="5" t="n"/>
      <c r="N400" s="5" t="n"/>
      <c r="O400" s="8">
        <f>IF(A400="","",IF(OR(D400="",E400=""),"REVIEW",IF(L400="Missing","MISSING RECEIPT",IF(K400&gt;'Setup &amp; Categories'!$B$6,"HIGH EXPENSE",""))))</f>
        <v/>
      </c>
    </row>
    <row r="401">
      <c r="A401" s="21" t="n"/>
      <c r="B401" s="5" t="n"/>
      <c r="C401" s="5" t="n"/>
      <c r="D401" s="5" t="n"/>
      <c r="E401" s="5" t="n"/>
      <c r="F401" s="5" t="n"/>
      <c r="G401" s="5" t="n"/>
      <c r="H401" s="5" t="n"/>
      <c r="I401" s="22" t="n"/>
      <c r="J401" s="22" t="n"/>
      <c r="K401" s="23">
        <f>IF(COUNTA(A401:J401)=0,"",N(I401)+N(J401))</f>
        <v/>
      </c>
      <c r="L401" s="5" t="n"/>
      <c r="M401" s="5" t="n"/>
      <c r="N401" s="5" t="n"/>
      <c r="O401" s="8">
        <f>IF(A401="","",IF(OR(D401="",E401=""),"REVIEW",IF(L401="Missing","MISSING RECEIPT",IF(K401&gt;'Setup &amp; Categories'!$B$6,"HIGH EXPENSE",""))))</f>
        <v/>
      </c>
    </row>
    <row r="402">
      <c r="A402" s="21" t="n"/>
      <c r="B402" s="5" t="n"/>
      <c r="C402" s="5" t="n"/>
      <c r="D402" s="5" t="n"/>
      <c r="E402" s="5" t="n"/>
      <c r="F402" s="5" t="n"/>
      <c r="G402" s="5" t="n"/>
      <c r="H402" s="5" t="n"/>
      <c r="I402" s="22" t="n"/>
      <c r="J402" s="22" t="n"/>
      <c r="K402" s="23">
        <f>IF(COUNTA(A402:J402)=0,"",N(I402)+N(J402))</f>
        <v/>
      </c>
      <c r="L402" s="5" t="n"/>
      <c r="M402" s="5" t="n"/>
      <c r="N402" s="5" t="n"/>
      <c r="O402" s="8">
        <f>IF(A402="","",IF(OR(D402="",E402=""),"REVIEW",IF(L402="Missing","MISSING RECEIPT",IF(K402&gt;'Setup &amp; Categories'!$B$6,"HIGH EXPENSE",""))))</f>
        <v/>
      </c>
    </row>
    <row r="403">
      <c r="A403" s="21" t="n"/>
      <c r="B403" s="5" t="n"/>
      <c r="C403" s="5" t="n"/>
      <c r="D403" s="5" t="n"/>
      <c r="E403" s="5" t="n"/>
      <c r="F403" s="5" t="n"/>
      <c r="G403" s="5" t="n"/>
      <c r="H403" s="5" t="n"/>
      <c r="I403" s="22" t="n"/>
      <c r="J403" s="22" t="n"/>
      <c r="K403" s="23">
        <f>IF(COUNTA(A403:J403)=0,"",N(I403)+N(J403))</f>
        <v/>
      </c>
      <c r="L403" s="5" t="n"/>
      <c r="M403" s="5" t="n"/>
      <c r="N403" s="5" t="n"/>
      <c r="O403" s="8">
        <f>IF(A403="","",IF(OR(D403="",E403=""),"REVIEW",IF(L403="Missing","MISSING RECEIPT",IF(K403&gt;'Setup &amp; Categories'!$B$6,"HIGH EXPENSE",""))))</f>
        <v/>
      </c>
    </row>
    <row r="404">
      <c r="A404" s="21" t="n"/>
      <c r="B404" s="5" t="n"/>
      <c r="C404" s="5" t="n"/>
      <c r="D404" s="5" t="n"/>
      <c r="E404" s="5" t="n"/>
      <c r="F404" s="5" t="n"/>
      <c r="G404" s="5" t="n"/>
      <c r="H404" s="5" t="n"/>
      <c r="I404" s="22" t="n"/>
      <c r="J404" s="22" t="n"/>
      <c r="K404" s="23">
        <f>IF(COUNTA(A404:J404)=0,"",N(I404)+N(J404))</f>
        <v/>
      </c>
      <c r="L404" s="5" t="n"/>
      <c r="M404" s="5" t="n"/>
      <c r="N404" s="5" t="n"/>
      <c r="O404" s="8">
        <f>IF(A404="","",IF(OR(D404="",E404=""),"REVIEW",IF(L404="Missing","MISSING RECEIPT",IF(K404&gt;'Setup &amp; Categories'!$B$6,"HIGH EXPENSE",""))))</f>
        <v/>
      </c>
    </row>
    <row r="405">
      <c r="A405" s="21" t="n"/>
      <c r="B405" s="5" t="n"/>
      <c r="C405" s="5" t="n"/>
      <c r="D405" s="5" t="n"/>
      <c r="E405" s="5" t="n"/>
      <c r="F405" s="5" t="n"/>
      <c r="G405" s="5" t="n"/>
      <c r="H405" s="5" t="n"/>
      <c r="I405" s="22" t="n"/>
      <c r="J405" s="22" t="n"/>
      <c r="K405" s="23">
        <f>IF(COUNTA(A405:J405)=0,"",N(I405)+N(J405))</f>
        <v/>
      </c>
      <c r="L405" s="5" t="n"/>
      <c r="M405" s="5" t="n"/>
      <c r="N405" s="5" t="n"/>
      <c r="O405" s="8">
        <f>IF(A405="","",IF(OR(D405="",E405=""),"REVIEW",IF(L405="Missing","MISSING RECEIPT",IF(K405&gt;'Setup &amp; Categories'!$B$6,"HIGH EXPENSE",""))))</f>
        <v/>
      </c>
    </row>
    <row r="406">
      <c r="A406" s="21" t="n"/>
      <c r="B406" s="5" t="n"/>
      <c r="C406" s="5" t="n"/>
      <c r="D406" s="5" t="n"/>
      <c r="E406" s="5" t="n"/>
      <c r="F406" s="5" t="n"/>
      <c r="G406" s="5" t="n"/>
      <c r="H406" s="5" t="n"/>
      <c r="I406" s="22" t="n"/>
      <c r="J406" s="22" t="n"/>
      <c r="K406" s="23">
        <f>IF(COUNTA(A406:J406)=0,"",N(I406)+N(J406))</f>
        <v/>
      </c>
      <c r="L406" s="5" t="n"/>
      <c r="M406" s="5" t="n"/>
      <c r="N406" s="5" t="n"/>
      <c r="O406" s="8">
        <f>IF(A406="","",IF(OR(D406="",E406=""),"REVIEW",IF(L406="Missing","MISSING RECEIPT",IF(K406&gt;'Setup &amp; Categories'!$B$6,"HIGH EXPENSE",""))))</f>
        <v/>
      </c>
    </row>
    <row r="407">
      <c r="A407" s="21" t="n"/>
      <c r="B407" s="5" t="n"/>
      <c r="C407" s="5" t="n"/>
      <c r="D407" s="5" t="n"/>
      <c r="E407" s="5" t="n"/>
      <c r="F407" s="5" t="n"/>
      <c r="G407" s="5" t="n"/>
      <c r="H407" s="5" t="n"/>
      <c r="I407" s="22" t="n"/>
      <c r="J407" s="22" t="n"/>
      <c r="K407" s="23">
        <f>IF(COUNTA(A407:J407)=0,"",N(I407)+N(J407))</f>
        <v/>
      </c>
      <c r="L407" s="5" t="n"/>
      <c r="M407" s="5" t="n"/>
      <c r="N407" s="5" t="n"/>
      <c r="O407" s="8">
        <f>IF(A407="","",IF(OR(D407="",E407=""),"REVIEW",IF(L407="Missing","MISSING RECEIPT",IF(K407&gt;'Setup &amp; Categories'!$B$6,"HIGH EXPENSE",""))))</f>
        <v/>
      </c>
    </row>
    <row r="408">
      <c r="A408" s="21" t="n"/>
      <c r="B408" s="5" t="n"/>
      <c r="C408" s="5" t="n"/>
      <c r="D408" s="5" t="n"/>
      <c r="E408" s="5" t="n"/>
      <c r="F408" s="5" t="n"/>
      <c r="G408" s="5" t="n"/>
      <c r="H408" s="5" t="n"/>
      <c r="I408" s="22" t="n"/>
      <c r="J408" s="22" t="n"/>
      <c r="K408" s="23">
        <f>IF(COUNTA(A408:J408)=0,"",N(I408)+N(J408))</f>
        <v/>
      </c>
      <c r="L408" s="5" t="n"/>
      <c r="M408" s="5" t="n"/>
      <c r="N408" s="5" t="n"/>
      <c r="O408" s="8">
        <f>IF(A408="","",IF(OR(D408="",E408=""),"REVIEW",IF(L408="Missing","MISSING RECEIPT",IF(K408&gt;'Setup &amp; Categories'!$B$6,"HIGH EXPENSE",""))))</f>
        <v/>
      </c>
    </row>
    <row r="409">
      <c r="A409" s="21" t="n"/>
      <c r="B409" s="5" t="n"/>
      <c r="C409" s="5" t="n"/>
      <c r="D409" s="5" t="n"/>
      <c r="E409" s="5" t="n"/>
      <c r="F409" s="5" t="n"/>
      <c r="G409" s="5" t="n"/>
      <c r="H409" s="5" t="n"/>
      <c r="I409" s="22" t="n"/>
      <c r="J409" s="22" t="n"/>
      <c r="K409" s="23">
        <f>IF(COUNTA(A409:J409)=0,"",N(I409)+N(J409))</f>
        <v/>
      </c>
      <c r="L409" s="5" t="n"/>
      <c r="M409" s="5" t="n"/>
      <c r="N409" s="5" t="n"/>
      <c r="O409" s="8">
        <f>IF(A409="","",IF(OR(D409="",E409=""),"REVIEW",IF(L409="Missing","MISSING RECEIPT",IF(K409&gt;'Setup &amp; Categories'!$B$6,"HIGH EXPENSE",""))))</f>
        <v/>
      </c>
    </row>
    <row r="410">
      <c r="A410" s="21" t="n"/>
      <c r="B410" s="5" t="n"/>
      <c r="C410" s="5" t="n"/>
      <c r="D410" s="5" t="n"/>
      <c r="E410" s="5" t="n"/>
      <c r="F410" s="5" t="n"/>
      <c r="G410" s="5" t="n"/>
      <c r="H410" s="5" t="n"/>
      <c r="I410" s="22" t="n"/>
      <c r="J410" s="22" t="n"/>
      <c r="K410" s="23">
        <f>IF(COUNTA(A410:J410)=0,"",N(I410)+N(J410))</f>
        <v/>
      </c>
      <c r="L410" s="5" t="n"/>
      <c r="M410" s="5" t="n"/>
      <c r="N410" s="5" t="n"/>
      <c r="O410" s="8">
        <f>IF(A410="","",IF(OR(D410="",E410=""),"REVIEW",IF(L410="Missing","MISSING RECEIPT",IF(K410&gt;'Setup &amp; Categories'!$B$6,"HIGH EXPENSE",""))))</f>
        <v/>
      </c>
    </row>
    <row r="411">
      <c r="A411" s="21" t="n"/>
      <c r="B411" s="5" t="n"/>
      <c r="C411" s="5" t="n"/>
      <c r="D411" s="5" t="n"/>
      <c r="E411" s="5" t="n"/>
      <c r="F411" s="5" t="n"/>
      <c r="G411" s="5" t="n"/>
      <c r="H411" s="5" t="n"/>
      <c r="I411" s="22" t="n"/>
      <c r="J411" s="22" t="n"/>
      <c r="K411" s="23">
        <f>IF(COUNTA(A411:J411)=0,"",N(I411)+N(J411))</f>
        <v/>
      </c>
      <c r="L411" s="5" t="n"/>
      <c r="M411" s="5" t="n"/>
      <c r="N411" s="5" t="n"/>
      <c r="O411" s="8">
        <f>IF(A411="","",IF(OR(D411="",E411=""),"REVIEW",IF(L411="Missing","MISSING RECEIPT",IF(K411&gt;'Setup &amp; Categories'!$B$6,"HIGH EXPENSE",""))))</f>
        <v/>
      </c>
    </row>
    <row r="412">
      <c r="A412" s="21" t="n"/>
      <c r="B412" s="5" t="n"/>
      <c r="C412" s="5" t="n"/>
      <c r="D412" s="5" t="n"/>
      <c r="E412" s="5" t="n"/>
      <c r="F412" s="5" t="n"/>
      <c r="G412" s="5" t="n"/>
      <c r="H412" s="5" t="n"/>
      <c r="I412" s="22" t="n"/>
      <c r="J412" s="22" t="n"/>
      <c r="K412" s="23">
        <f>IF(COUNTA(A412:J412)=0,"",N(I412)+N(J412))</f>
        <v/>
      </c>
      <c r="L412" s="5" t="n"/>
      <c r="M412" s="5" t="n"/>
      <c r="N412" s="5" t="n"/>
      <c r="O412" s="8">
        <f>IF(A412="","",IF(OR(D412="",E412=""),"REVIEW",IF(L412="Missing","MISSING RECEIPT",IF(K412&gt;'Setup &amp; Categories'!$B$6,"HIGH EXPENSE",""))))</f>
        <v/>
      </c>
    </row>
    <row r="413">
      <c r="A413" s="21" t="n"/>
      <c r="B413" s="5" t="n"/>
      <c r="C413" s="5" t="n"/>
      <c r="D413" s="5" t="n"/>
      <c r="E413" s="5" t="n"/>
      <c r="F413" s="5" t="n"/>
      <c r="G413" s="5" t="n"/>
      <c r="H413" s="5" t="n"/>
      <c r="I413" s="22" t="n"/>
      <c r="J413" s="22" t="n"/>
      <c r="K413" s="23">
        <f>IF(COUNTA(A413:J413)=0,"",N(I413)+N(J413))</f>
        <v/>
      </c>
      <c r="L413" s="5" t="n"/>
      <c r="M413" s="5" t="n"/>
      <c r="N413" s="5" t="n"/>
      <c r="O413" s="8">
        <f>IF(A413="","",IF(OR(D413="",E413=""),"REVIEW",IF(L413="Missing","MISSING RECEIPT",IF(K413&gt;'Setup &amp; Categories'!$B$6,"HIGH EXPENSE",""))))</f>
        <v/>
      </c>
    </row>
    <row r="414">
      <c r="A414" s="21" t="n"/>
      <c r="B414" s="5" t="n"/>
      <c r="C414" s="5" t="n"/>
      <c r="D414" s="5" t="n"/>
      <c r="E414" s="5" t="n"/>
      <c r="F414" s="5" t="n"/>
      <c r="G414" s="5" t="n"/>
      <c r="H414" s="5" t="n"/>
      <c r="I414" s="22" t="n"/>
      <c r="J414" s="22" t="n"/>
      <c r="K414" s="23">
        <f>IF(COUNTA(A414:J414)=0,"",N(I414)+N(J414))</f>
        <v/>
      </c>
      <c r="L414" s="5" t="n"/>
      <c r="M414" s="5" t="n"/>
      <c r="N414" s="5" t="n"/>
      <c r="O414" s="8">
        <f>IF(A414="","",IF(OR(D414="",E414=""),"REVIEW",IF(L414="Missing","MISSING RECEIPT",IF(K414&gt;'Setup &amp; Categories'!$B$6,"HIGH EXPENSE",""))))</f>
        <v/>
      </c>
    </row>
    <row r="415">
      <c r="A415" s="21" t="n"/>
      <c r="B415" s="5" t="n"/>
      <c r="C415" s="5" t="n"/>
      <c r="D415" s="5" t="n"/>
      <c r="E415" s="5" t="n"/>
      <c r="F415" s="5" t="n"/>
      <c r="G415" s="5" t="n"/>
      <c r="H415" s="5" t="n"/>
      <c r="I415" s="22" t="n"/>
      <c r="J415" s="22" t="n"/>
      <c r="K415" s="23">
        <f>IF(COUNTA(A415:J415)=0,"",N(I415)+N(J415))</f>
        <v/>
      </c>
      <c r="L415" s="5" t="n"/>
      <c r="M415" s="5" t="n"/>
      <c r="N415" s="5" t="n"/>
      <c r="O415" s="8">
        <f>IF(A415="","",IF(OR(D415="",E415=""),"REVIEW",IF(L415="Missing","MISSING RECEIPT",IF(K415&gt;'Setup &amp; Categories'!$B$6,"HIGH EXPENSE",""))))</f>
        <v/>
      </c>
    </row>
    <row r="416">
      <c r="A416" s="21" t="n"/>
      <c r="B416" s="5" t="n"/>
      <c r="C416" s="5" t="n"/>
      <c r="D416" s="5" t="n"/>
      <c r="E416" s="5" t="n"/>
      <c r="F416" s="5" t="n"/>
      <c r="G416" s="5" t="n"/>
      <c r="H416" s="5" t="n"/>
      <c r="I416" s="22" t="n"/>
      <c r="J416" s="22" t="n"/>
      <c r="K416" s="23">
        <f>IF(COUNTA(A416:J416)=0,"",N(I416)+N(J416))</f>
        <v/>
      </c>
      <c r="L416" s="5" t="n"/>
      <c r="M416" s="5" t="n"/>
      <c r="N416" s="5" t="n"/>
      <c r="O416" s="8">
        <f>IF(A416="","",IF(OR(D416="",E416=""),"REVIEW",IF(L416="Missing","MISSING RECEIPT",IF(K416&gt;'Setup &amp; Categories'!$B$6,"HIGH EXPENSE",""))))</f>
        <v/>
      </c>
    </row>
    <row r="417">
      <c r="A417" s="21" t="n"/>
      <c r="B417" s="5" t="n"/>
      <c r="C417" s="5" t="n"/>
      <c r="D417" s="5" t="n"/>
      <c r="E417" s="5" t="n"/>
      <c r="F417" s="5" t="n"/>
      <c r="G417" s="5" t="n"/>
      <c r="H417" s="5" t="n"/>
      <c r="I417" s="22" t="n"/>
      <c r="J417" s="22" t="n"/>
      <c r="K417" s="23">
        <f>IF(COUNTA(A417:J417)=0,"",N(I417)+N(J417))</f>
        <v/>
      </c>
      <c r="L417" s="5" t="n"/>
      <c r="M417" s="5" t="n"/>
      <c r="N417" s="5" t="n"/>
      <c r="O417" s="8">
        <f>IF(A417="","",IF(OR(D417="",E417=""),"REVIEW",IF(L417="Missing","MISSING RECEIPT",IF(K417&gt;'Setup &amp; Categories'!$B$6,"HIGH EXPENSE",""))))</f>
        <v/>
      </c>
    </row>
    <row r="418">
      <c r="A418" s="21" t="n"/>
      <c r="B418" s="5" t="n"/>
      <c r="C418" s="5" t="n"/>
      <c r="D418" s="5" t="n"/>
      <c r="E418" s="5" t="n"/>
      <c r="F418" s="5" t="n"/>
      <c r="G418" s="5" t="n"/>
      <c r="H418" s="5" t="n"/>
      <c r="I418" s="22" t="n"/>
      <c r="J418" s="22" t="n"/>
      <c r="K418" s="23">
        <f>IF(COUNTA(A418:J418)=0,"",N(I418)+N(J418))</f>
        <v/>
      </c>
      <c r="L418" s="5" t="n"/>
      <c r="M418" s="5" t="n"/>
      <c r="N418" s="5" t="n"/>
      <c r="O418" s="8">
        <f>IF(A418="","",IF(OR(D418="",E418=""),"REVIEW",IF(L418="Missing","MISSING RECEIPT",IF(K418&gt;'Setup &amp; Categories'!$B$6,"HIGH EXPENSE",""))))</f>
        <v/>
      </c>
    </row>
    <row r="419">
      <c r="A419" s="21" t="n"/>
      <c r="B419" s="5" t="n"/>
      <c r="C419" s="5" t="n"/>
      <c r="D419" s="5" t="n"/>
      <c r="E419" s="5" t="n"/>
      <c r="F419" s="5" t="n"/>
      <c r="G419" s="5" t="n"/>
      <c r="H419" s="5" t="n"/>
      <c r="I419" s="22" t="n"/>
      <c r="J419" s="22" t="n"/>
      <c r="K419" s="23">
        <f>IF(COUNTA(A419:J419)=0,"",N(I419)+N(J419))</f>
        <v/>
      </c>
      <c r="L419" s="5" t="n"/>
      <c r="M419" s="5" t="n"/>
      <c r="N419" s="5" t="n"/>
      <c r="O419" s="8">
        <f>IF(A419="","",IF(OR(D419="",E419=""),"REVIEW",IF(L419="Missing","MISSING RECEIPT",IF(K419&gt;'Setup &amp; Categories'!$B$6,"HIGH EXPENSE",""))))</f>
        <v/>
      </c>
    </row>
    <row r="420">
      <c r="A420" s="21" t="n"/>
      <c r="B420" s="5" t="n"/>
      <c r="C420" s="5" t="n"/>
      <c r="D420" s="5" t="n"/>
      <c r="E420" s="5" t="n"/>
      <c r="F420" s="5" t="n"/>
      <c r="G420" s="5" t="n"/>
      <c r="H420" s="5" t="n"/>
      <c r="I420" s="22" t="n"/>
      <c r="J420" s="22" t="n"/>
      <c r="K420" s="23">
        <f>IF(COUNTA(A420:J420)=0,"",N(I420)+N(J420))</f>
        <v/>
      </c>
      <c r="L420" s="5" t="n"/>
      <c r="M420" s="5" t="n"/>
      <c r="N420" s="5" t="n"/>
      <c r="O420" s="8">
        <f>IF(A420="","",IF(OR(D420="",E420=""),"REVIEW",IF(L420="Missing","MISSING RECEIPT",IF(K420&gt;'Setup &amp; Categories'!$B$6,"HIGH EXPENSE",""))))</f>
        <v/>
      </c>
    </row>
    <row r="421">
      <c r="A421" s="21" t="n"/>
      <c r="B421" s="5" t="n"/>
      <c r="C421" s="5" t="n"/>
      <c r="D421" s="5" t="n"/>
      <c r="E421" s="5" t="n"/>
      <c r="F421" s="5" t="n"/>
      <c r="G421" s="5" t="n"/>
      <c r="H421" s="5" t="n"/>
      <c r="I421" s="22" t="n"/>
      <c r="J421" s="22" t="n"/>
      <c r="K421" s="23">
        <f>IF(COUNTA(A421:J421)=0,"",N(I421)+N(J421))</f>
        <v/>
      </c>
      <c r="L421" s="5" t="n"/>
      <c r="M421" s="5" t="n"/>
      <c r="N421" s="5" t="n"/>
      <c r="O421" s="8">
        <f>IF(A421="","",IF(OR(D421="",E421=""),"REVIEW",IF(L421="Missing","MISSING RECEIPT",IF(K421&gt;'Setup &amp; Categories'!$B$6,"HIGH EXPENSE",""))))</f>
        <v/>
      </c>
    </row>
    <row r="422">
      <c r="A422" s="21" t="n"/>
      <c r="B422" s="5" t="n"/>
      <c r="C422" s="5" t="n"/>
      <c r="D422" s="5" t="n"/>
      <c r="E422" s="5" t="n"/>
      <c r="F422" s="5" t="n"/>
      <c r="G422" s="5" t="n"/>
      <c r="H422" s="5" t="n"/>
      <c r="I422" s="22" t="n"/>
      <c r="J422" s="22" t="n"/>
      <c r="K422" s="23">
        <f>IF(COUNTA(A422:J422)=0,"",N(I422)+N(J422))</f>
        <v/>
      </c>
      <c r="L422" s="5" t="n"/>
      <c r="M422" s="5" t="n"/>
      <c r="N422" s="5" t="n"/>
      <c r="O422" s="8">
        <f>IF(A422="","",IF(OR(D422="",E422=""),"REVIEW",IF(L422="Missing","MISSING RECEIPT",IF(K422&gt;'Setup &amp; Categories'!$B$6,"HIGH EXPENSE",""))))</f>
        <v/>
      </c>
    </row>
    <row r="423">
      <c r="A423" s="21" t="n"/>
      <c r="B423" s="5" t="n"/>
      <c r="C423" s="5" t="n"/>
      <c r="D423" s="5" t="n"/>
      <c r="E423" s="5" t="n"/>
      <c r="F423" s="5" t="n"/>
      <c r="G423" s="5" t="n"/>
      <c r="H423" s="5" t="n"/>
      <c r="I423" s="22" t="n"/>
      <c r="J423" s="22" t="n"/>
      <c r="K423" s="23">
        <f>IF(COUNTA(A423:J423)=0,"",N(I423)+N(J423))</f>
        <v/>
      </c>
      <c r="L423" s="5" t="n"/>
      <c r="M423" s="5" t="n"/>
      <c r="N423" s="5" t="n"/>
      <c r="O423" s="8">
        <f>IF(A423="","",IF(OR(D423="",E423=""),"REVIEW",IF(L423="Missing","MISSING RECEIPT",IF(K423&gt;'Setup &amp; Categories'!$B$6,"HIGH EXPENSE",""))))</f>
        <v/>
      </c>
    </row>
    <row r="424">
      <c r="A424" s="21" t="n"/>
      <c r="B424" s="5" t="n"/>
      <c r="C424" s="5" t="n"/>
      <c r="D424" s="5" t="n"/>
      <c r="E424" s="5" t="n"/>
      <c r="F424" s="5" t="n"/>
      <c r="G424" s="5" t="n"/>
      <c r="H424" s="5" t="n"/>
      <c r="I424" s="22" t="n"/>
      <c r="J424" s="22" t="n"/>
      <c r="K424" s="23">
        <f>IF(COUNTA(A424:J424)=0,"",N(I424)+N(J424))</f>
        <v/>
      </c>
      <c r="L424" s="5" t="n"/>
      <c r="M424" s="5" t="n"/>
      <c r="N424" s="5" t="n"/>
      <c r="O424" s="8">
        <f>IF(A424="","",IF(OR(D424="",E424=""),"REVIEW",IF(L424="Missing","MISSING RECEIPT",IF(K424&gt;'Setup &amp; Categories'!$B$6,"HIGH EXPENSE",""))))</f>
        <v/>
      </c>
    </row>
    <row r="425">
      <c r="A425" s="21" t="n"/>
      <c r="B425" s="5" t="n"/>
      <c r="C425" s="5" t="n"/>
      <c r="D425" s="5" t="n"/>
      <c r="E425" s="5" t="n"/>
      <c r="F425" s="5" t="n"/>
      <c r="G425" s="5" t="n"/>
      <c r="H425" s="5" t="n"/>
      <c r="I425" s="22" t="n"/>
      <c r="J425" s="22" t="n"/>
      <c r="K425" s="23">
        <f>IF(COUNTA(A425:J425)=0,"",N(I425)+N(J425))</f>
        <v/>
      </c>
      <c r="L425" s="5" t="n"/>
      <c r="M425" s="5" t="n"/>
      <c r="N425" s="5" t="n"/>
      <c r="O425" s="8">
        <f>IF(A425="","",IF(OR(D425="",E425=""),"REVIEW",IF(L425="Missing","MISSING RECEIPT",IF(K425&gt;'Setup &amp; Categories'!$B$6,"HIGH EXPENSE",""))))</f>
        <v/>
      </c>
    </row>
    <row r="426">
      <c r="A426" s="21" t="n"/>
      <c r="B426" s="5" t="n"/>
      <c r="C426" s="5" t="n"/>
      <c r="D426" s="5" t="n"/>
      <c r="E426" s="5" t="n"/>
      <c r="F426" s="5" t="n"/>
      <c r="G426" s="5" t="n"/>
      <c r="H426" s="5" t="n"/>
      <c r="I426" s="22" t="n"/>
      <c r="J426" s="22" t="n"/>
      <c r="K426" s="23">
        <f>IF(COUNTA(A426:J426)=0,"",N(I426)+N(J426))</f>
        <v/>
      </c>
      <c r="L426" s="5" t="n"/>
      <c r="M426" s="5" t="n"/>
      <c r="N426" s="5" t="n"/>
      <c r="O426" s="8">
        <f>IF(A426="","",IF(OR(D426="",E426=""),"REVIEW",IF(L426="Missing","MISSING RECEIPT",IF(K426&gt;'Setup &amp; Categories'!$B$6,"HIGH EXPENSE",""))))</f>
        <v/>
      </c>
    </row>
    <row r="427">
      <c r="A427" s="21" t="n"/>
      <c r="B427" s="5" t="n"/>
      <c r="C427" s="5" t="n"/>
      <c r="D427" s="5" t="n"/>
      <c r="E427" s="5" t="n"/>
      <c r="F427" s="5" t="n"/>
      <c r="G427" s="5" t="n"/>
      <c r="H427" s="5" t="n"/>
      <c r="I427" s="22" t="n"/>
      <c r="J427" s="22" t="n"/>
      <c r="K427" s="23">
        <f>IF(COUNTA(A427:J427)=0,"",N(I427)+N(J427))</f>
        <v/>
      </c>
      <c r="L427" s="5" t="n"/>
      <c r="M427" s="5" t="n"/>
      <c r="N427" s="5" t="n"/>
      <c r="O427" s="8">
        <f>IF(A427="","",IF(OR(D427="",E427=""),"REVIEW",IF(L427="Missing","MISSING RECEIPT",IF(K427&gt;'Setup &amp; Categories'!$B$6,"HIGH EXPENSE",""))))</f>
        <v/>
      </c>
    </row>
    <row r="428">
      <c r="A428" s="21" t="n"/>
      <c r="B428" s="5" t="n"/>
      <c r="C428" s="5" t="n"/>
      <c r="D428" s="5" t="n"/>
      <c r="E428" s="5" t="n"/>
      <c r="F428" s="5" t="n"/>
      <c r="G428" s="5" t="n"/>
      <c r="H428" s="5" t="n"/>
      <c r="I428" s="22" t="n"/>
      <c r="J428" s="22" t="n"/>
      <c r="K428" s="23">
        <f>IF(COUNTA(A428:J428)=0,"",N(I428)+N(J428))</f>
        <v/>
      </c>
      <c r="L428" s="5" t="n"/>
      <c r="M428" s="5" t="n"/>
      <c r="N428" s="5" t="n"/>
      <c r="O428" s="8">
        <f>IF(A428="","",IF(OR(D428="",E428=""),"REVIEW",IF(L428="Missing","MISSING RECEIPT",IF(K428&gt;'Setup &amp; Categories'!$B$6,"HIGH EXPENSE",""))))</f>
        <v/>
      </c>
    </row>
    <row r="429">
      <c r="A429" s="21" t="n"/>
      <c r="B429" s="5" t="n"/>
      <c r="C429" s="5" t="n"/>
      <c r="D429" s="5" t="n"/>
      <c r="E429" s="5" t="n"/>
      <c r="F429" s="5" t="n"/>
      <c r="G429" s="5" t="n"/>
      <c r="H429" s="5" t="n"/>
      <c r="I429" s="22" t="n"/>
      <c r="J429" s="22" t="n"/>
      <c r="K429" s="23">
        <f>IF(COUNTA(A429:J429)=0,"",N(I429)+N(J429))</f>
        <v/>
      </c>
      <c r="L429" s="5" t="n"/>
      <c r="M429" s="5" t="n"/>
      <c r="N429" s="5" t="n"/>
      <c r="O429" s="8">
        <f>IF(A429="","",IF(OR(D429="",E429=""),"REVIEW",IF(L429="Missing","MISSING RECEIPT",IF(K429&gt;'Setup &amp; Categories'!$B$6,"HIGH EXPENSE",""))))</f>
        <v/>
      </c>
    </row>
    <row r="430">
      <c r="A430" s="21" t="n"/>
      <c r="B430" s="5" t="n"/>
      <c r="C430" s="5" t="n"/>
      <c r="D430" s="5" t="n"/>
      <c r="E430" s="5" t="n"/>
      <c r="F430" s="5" t="n"/>
      <c r="G430" s="5" t="n"/>
      <c r="H430" s="5" t="n"/>
      <c r="I430" s="22" t="n"/>
      <c r="J430" s="22" t="n"/>
      <c r="K430" s="23">
        <f>IF(COUNTA(A430:J430)=0,"",N(I430)+N(J430))</f>
        <v/>
      </c>
      <c r="L430" s="5" t="n"/>
      <c r="M430" s="5" t="n"/>
      <c r="N430" s="5" t="n"/>
      <c r="O430" s="8">
        <f>IF(A430="","",IF(OR(D430="",E430=""),"REVIEW",IF(L430="Missing","MISSING RECEIPT",IF(K430&gt;'Setup &amp; Categories'!$B$6,"HIGH EXPENSE",""))))</f>
        <v/>
      </c>
    </row>
    <row r="431">
      <c r="A431" s="21" t="n"/>
      <c r="B431" s="5" t="n"/>
      <c r="C431" s="5" t="n"/>
      <c r="D431" s="5" t="n"/>
      <c r="E431" s="5" t="n"/>
      <c r="F431" s="5" t="n"/>
      <c r="G431" s="5" t="n"/>
      <c r="H431" s="5" t="n"/>
      <c r="I431" s="22" t="n"/>
      <c r="J431" s="22" t="n"/>
      <c r="K431" s="23">
        <f>IF(COUNTA(A431:J431)=0,"",N(I431)+N(J431))</f>
        <v/>
      </c>
      <c r="L431" s="5" t="n"/>
      <c r="M431" s="5" t="n"/>
      <c r="N431" s="5" t="n"/>
      <c r="O431" s="8">
        <f>IF(A431="","",IF(OR(D431="",E431=""),"REVIEW",IF(L431="Missing","MISSING RECEIPT",IF(K431&gt;'Setup &amp; Categories'!$B$6,"HIGH EXPENSE",""))))</f>
        <v/>
      </c>
    </row>
    <row r="432">
      <c r="A432" s="21" t="n"/>
      <c r="B432" s="5" t="n"/>
      <c r="C432" s="5" t="n"/>
      <c r="D432" s="5" t="n"/>
      <c r="E432" s="5" t="n"/>
      <c r="F432" s="5" t="n"/>
      <c r="G432" s="5" t="n"/>
      <c r="H432" s="5" t="n"/>
      <c r="I432" s="22" t="n"/>
      <c r="J432" s="22" t="n"/>
      <c r="K432" s="23">
        <f>IF(COUNTA(A432:J432)=0,"",N(I432)+N(J432))</f>
        <v/>
      </c>
      <c r="L432" s="5" t="n"/>
      <c r="M432" s="5" t="n"/>
      <c r="N432" s="5" t="n"/>
      <c r="O432" s="8">
        <f>IF(A432="","",IF(OR(D432="",E432=""),"REVIEW",IF(L432="Missing","MISSING RECEIPT",IF(K432&gt;'Setup &amp; Categories'!$B$6,"HIGH EXPENSE",""))))</f>
        <v/>
      </c>
    </row>
    <row r="433">
      <c r="A433" s="21" t="n"/>
      <c r="B433" s="5" t="n"/>
      <c r="C433" s="5" t="n"/>
      <c r="D433" s="5" t="n"/>
      <c r="E433" s="5" t="n"/>
      <c r="F433" s="5" t="n"/>
      <c r="G433" s="5" t="n"/>
      <c r="H433" s="5" t="n"/>
      <c r="I433" s="22" t="n"/>
      <c r="J433" s="22" t="n"/>
      <c r="K433" s="23">
        <f>IF(COUNTA(A433:J433)=0,"",N(I433)+N(J433))</f>
        <v/>
      </c>
      <c r="L433" s="5" t="n"/>
      <c r="M433" s="5" t="n"/>
      <c r="N433" s="5" t="n"/>
      <c r="O433" s="8">
        <f>IF(A433="","",IF(OR(D433="",E433=""),"REVIEW",IF(L433="Missing","MISSING RECEIPT",IF(K433&gt;'Setup &amp; Categories'!$B$6,"HIGH EXPENSE",""))))</f>
        <v/>
      </c>
    </row>
    <row r="434">
      <c r="A434" s="21" t="n"/>
      <c r="B434" s="5" t="n"/>
      <c r="C434" s="5" t="n"/>
      <c r="D434" s="5" t="n"/>
      <c r="E434" s="5" t="n"/>
      <c r="F434" s="5" t="n"/>
      <c r="G434" s="5" t="n"/>
      <c r="H434" s="5" t="n"/>
      <c r="I434" s="22" t="n"/>
      <c r="J434" s="22" t="n"/>
      <c r="K434" s="23">
        <f>IF(COUNTA(A434:J434)=0,"",N(I434)+N(J434))</f>
        <v/>
      </c>
      <c r="L434" s="5" t="n"/>
      <c r="M434" s="5" t="n"/>
      <c r="N434" s="5" t="n"/>
      <c r="O434" s="8">
        <f>IF(A434="","",IF(OR(D434="",E434=""),"REVIEW",IF(L434="Missing","MISSING RECEIPT",IF(K434&gt;'Setup &amp; Categories'!$B$6,"HIGH EXPENSE",""))))</f>
        <v/>
      </c>
    </row>
    <row r="435">
      <c r="A435" s="21" t="n"/>
      <c r="B435" s="5" t="n"/>
      <c r="C435" s="5" t="n"/>
      <c r="D435" s="5" t="n"/>
      <c r="E435" s="5" t="n"/>
      <c r="F435" s="5" t="n"/>
      <c r="G435" s="5" t="n"/>
      <c r="H435" s="5" t="n"/>
      <c r="I435" s="22" t="n"/>
      <c r="J435" s="22" t="n"/>
      <c r="K435" s="23">
        <f>IF(COUNTA(A435:J435)=0,"",N(I435)+N(J435))</f>
        <v/>
      </c>
      <c r="L435" s="5" t="n"/>
      <c r="M435" s="5" t="n"/>
      <c r="N435" s="5" t="n"/>
      <c r="O435" s="8">
        <f>IF(A435="","",IF(OR(D435="",E435=""),"REVIEW",IF(L435="Missing","MISSING RECEIPT",IF(K435&gt;'Setup &amp; Categories'!$B$6,"HIGH EXPENSE",""))))</f>
        <v/>
      </c>
    </row>
    <row r="436">
      <c r="A436" s="21" t="n"/>
      <c r="B436" s="5" t="n"/>
      <c r="C436" s="5" t="n"/>
      <c r="D436" s="5" t="n"/>
      <c r="E436" s="5" t="n"/>
      <c r="F436" s="5" t="n"/>
      <c r="G436" s="5" t="n"/>
      <c r="H436" s="5" t="n"/>
      <c r="I436" s="22" t="n"/>
      <c r="J436" s="22" t="n"/>
      <c r="K436" s="23">
        <f>IF(COUNTA(A436:J436)=0,"",N(I436)+N(J436))</f>
        <v/>
      </c>
      <c r="L436" s="5" t="n"/>
      <c r="M436" s="5" t="n"/>
      <c r="N436" s="5" t="n"/>
      <c r="O436" s="8">
        <f>IF(A436="","",IF(OR(D436="",E436=""),"REVIEW",IF(L436="Missing","MISSING RECEIPT",IF(K436&gt;'Setup &amp; Categories'!$B$6,"HIGH EXPENSE",""))))</f>
        <v/>
      </c>
    </row>
    <row r="437">
      <c r="A437" s="21" t="n"/>
      <c r="B437" s="5" t="n"/>
      <c r="C437" s="5" t="n"/>
      <c r="D437" s="5" t="n"/>
      <c r="E437" s="5" t="n"/>
      <c r="F437" s="5" t="n"/>
      <c r="G437" s="5" t="n"/>
      <c r="H437" s="5" t="n"/>
      <c r="I437" s="22" t="n"/>
      <c r="J437" s="22" t="n"/>
      <c r="K437" s="23">
        <f>IF(COUNTA(A437:J437)=0,"",N(I437)+N(J437))</f>
        <v/>
      </c>
      <c r="L437" s="5" t="n"/>
      <c r="M437" s="5" t="n"/>
      <c r="N437" s="5" t="n"/>
      <c r="O437" s="8">
        <f>IF(A437="","",IF(OR(D437="",E437=""),"REVIEW",IF(L437="Missing","MISSING RECEIPT",IF(K437&gt;'Setup &amp; Categories'!$B$6,"HIGH EXPENSE",""))))</f>
        <v/>
      </c>
    </row>
    <row r="438">
      <c r="A438" s="21" t="n"/>
      <c r="B438" s="5" t="n"/>
      <c r="C438" s="5" t="n"/>
      <c r="D438" s="5" t="n"/>
      <c r="E438" s="5" t="n"/>
      <c r="F438" s="5" t="n"/>
      <c r="G438" s="5" t="n"/>
      <c r="H438" s="5" t="n"/>
      <c r="I438" s="22" t="n"/>
      <c r="J438" s="22" t="n"/>
      <c r="K438" s="23">
        <f>IF(COUNTA(A438:J438)=0,"",N(I438)+N(J438))</f>
        <v/>
      </c>
      <c r="L438" s="5" t="n"/>
      <c r="M438" s="5" t="n"/>
      <c r="N438" s="5" t="n"/>
      <c r="O438" s="8">
        <f>IF(A438="","",IF(OR(D438="",E438=""),"REVIEW",IF(L438="Missing","MISSING RECEIPT",IF(K438&gt;'Setup &amp; Categories'!$B$6,"HIGH EXPENSE",""))))</f>
        <v/>
      </c>
    </row>
    <row r="439">
      <c r="A439" s="21" t="n"/>
      <c r="B439" s="5" t="n"/>
      <c r="C439" s="5" t="n"/>
      <c r="D439" s="5" t="n"/>
      <c r="E439" s="5" t="n"/>
      <c r="F439" s="5" t="n"/>
      <c r="G439" s="5" t="n"/>
      <c r="H439" s="5" t="n"/>
      <c r="I439" s="22" t="n"/>
      <c r="J439" s="22" t="n"/>
      <c r="K439" s="23">
        <f>IF(COUNTA(A439:J439)=0,"",N(I439)+N(J439))</f>
        <v/>
      </c>
      <c r="L439" s="5" t="n"/>
      <c r="M439" s="5" t="n"/>
      <c r="N439" s="5" t="n"/>
      <c r="O439" s="8">
        <f>IF(A439="","",IF(OR(D439="",E439=""),"REVIEW",IF(L439="Missing","MISSING RECEIPT",IF(K439&gt;'Setup &amp; Categories'!$B$6,"HIGH EXPENSE",""))))</f>
        <v/>
      </c>
    </row>
    <row r="440">
      <c r="A440" s="21" t="n"/>
      <c r="B440" s="5" t="n"/>
      <c r="C440" s="5" t="n"/>
      <c r="D440" s="5" t="n"/>
      <c r="E440" s="5" t="n"/>
      <c r="F440" s="5" t="n"/>
      <c r="G440" s="5" t="n"/>
      <c r="H440" s="5" t="n"/>
      <c r="I440" s="22" t="n"/>
      <c r="J440" s="22" t="n"/>
      <c r="K440" s="23">
        <f>IF(COUNTA(A440:J440)=0,"",N(I440)+N(J440))</f>
        <v/>
      </c>
      <c r="L440" s="5" t="n"/>
      <c r="M440" s="5" t="n"/>
      <c r="N440" s="5" t="n"/>
      <c r="O440" s="8">
        <f>IF(A440="","",IF(OR(D440="",E440=""),"REVIEW",IF(L440="Missing","MISSING RECEIPT",IF(K440&gt;'Setup &amp; Categories'!$B$6,"HIGH EXPENSE",""))))</f>
        <v/>
      </c>
    </row>
    <row r="441">
      <c r="A441" s="21" t="n"/>
      <c r="B441" s="5" t="n"/>
      <c r="C441" s="5" t="n"/>
      <c r="D441" s="5" t="n"/>
      <c r="E441" s="5" t="n"/>
      <c r="F441" s="5" t="n"/>
      <c r="G441" s="5" t="n"/>
      <c r="H441" s="5" t="n"/>
      <c r="I441" s="22" t="n"/>
      <c r="J441" s="22" t="n"/>
      <c r="K441" s="23">
        <f>IF(COUNTA(A441:J441)=0,"",N(I441)+N(J441))</f>
        <v/>
      </c>
      <c r="L441" s="5" t="n"/>
      <c r="M441" s="5" t="n"/>
      <c r="N441" s="5" t="n"/>
      <c r="O441" s="8">
        <f>IF(A441="","",IF(OR(D441="",E441=""),"REVIEW",IF(L441="Missing","MISSING RECEIPT",IF(K441&gt;'Setup &amp; Categories'!$B$6,"HIGH EXPENSE",""))))</f>
        <v/>
      </c>
    </row>
    <row r="442">
      <c r="A442" s="21" t="n"/>
      <c r="B442" s="5" t="n"/>
      <c r="C442" s="5" t="n"/>
      <c r="D442" s="5" t="n"/>
      <c r="E442" s="5" t="n"/>
      <c r="F442" s="5" t="n"/>
      <c r="G442" s="5" t="n"/>
      <c r="H442" s="5" t="n"/>
      <c r="I442" s="22" t="n"/>
      <c r="J442" s="22" t="n"/>
      <c r="K442" s="23">
        <f>IF(COUNTA(A442:J442)=0,"",N(I442)+N(J442))</f>
        <v/>
      </c>
      <c r="L442" s="5" t="n"/>
      <c r="M442" s="5" t="n"/>
      <c r="N442" s="5" t="n"/>
      <c r="O442" s="8">
        <f>IF(A442="","",IF(OR(D442="",E442=""),"REVIEW",IF(L442="Missing","MISSING RECEIPT",IF(K442&gt;'Setup &amp; Categories'!$B$6,"HIGH EXPENSE",""))))</f>
        <v/>
      </c>
    </row>
    <row r="443">
      <c r="A443" s="21" t="n"/>
      <c r="B443" s="5" t="n"/>
      <c r="C443" s="5" t="n"/>
      <c r="D443" s="5" t="n"/>
      <c r="E443" s="5" t="n"/>
      <c r="F443" s="5" t="n"/>
      <c r="G443" s="5" t="n"/>
      <c r="H443" s="5" t="n"/>
      <c r="I443" s="22" t="n"/>
      <c r="J443" s="22" t="n"/>
      <c r="K443" s="23">
        <f>IF(COUNTA(A443:J443)=0,"",N(I443)+N(J443))</f>
        <v/>
      </c>
      <c r="L443" s="5" t="n"/>
      <c r="M443" s="5" t="n"/>
      <c r="N443" s="5" t="n"/>
      <c r="O443" s="8">
        <f>IF(A443="","",IF(OR(D443="",E443=""),"REVIEW",IF(L443="Missing","MISSING RECEIPT",IF(K443&gt;'Setup &amp; Categories'!$B$6,"HIGH EXPENSE",""))))</f>
        <v/>
      </c>
    </row>
    <row r="444">
      <c r="A444" s="21" t="n"/>
      <c r="B444" s="5" t="n"/>
      <c r="C444" s="5" t="n"/>
      <c r="D444" s="5" t="n"/>
      <c r="E444" s="5" t="n"/>
      <c r="F444" s="5" t="n"/>
      <c r="G444" s="5" t="n"/>
      <c r="H444" s="5" t="n"/>
      <c r="I444" s="22" t="n"/>
      <c r="J444" s="22" t="n"/>
      <c r="K444" s="23">
        <f>IF(COUNTA(A444:J444)=0,"",N(I444)+N(J444))</f>
        <v/>
      </c>
      <c r="L444" s="5" t="n"/>
      <c r="M444" s="5" t="n"/>
      <c r="N444" s="5" t="n"/>
      <c r="O444" s="8">
        <f>IF(A444="","",IF(OR(D444="",E444=""),"REVIEW",IF(L444="Missing","MISSING RECEIPT",IF(K444&gt;'Setup &amp; Categories'!$B$6,"HIGH EXPENSE",""))))</f>
        <v/>
      </c>
    </row>
    <row r="445">
      <c r="A445" s="21" t="n"/>
      <c r="B445" s="5" t="n"/>
      <c r="C445" s="5" t="n"/>
      <c r="D445" s="5" t="n"/>
      <c r="E445" s="5" t="n"/>
      <c r="F445" s="5" t="n"/>
      <c r="G445" s="5" t="n"/>
      <c r="H445" s="5" t="n"/>
      <c r="I445" s="22" t="n"/>
      <c r="J445" s="22" t="n"/>
      <c r="K445" s="23">
        <f>IF(COUNTA(A445:J445)=0,"",N(I445)+N(J445))</f>
        <v/>
      </c>
      <c r="L445" s="5" t="n"/>
      <c r="M445" s="5" t="n"/>
      <c r="N445" s="5" t="n"/>
      <c r="O445" s="8">
        <f>IF(A445="","",IF(OR(D445="",E445=""),"REVIEW",IF(L445="Missing","MISSING RECEIPT",IF(K445&gt;'Setup &amp; Categories'!$B$6,"HIGH EXPENSE",""))))</f>
        <v/>
      </c>
    </row>
    <row r="446">
      <c r="A446" s="21" t="n"/>
      <c r="B446" s="5" t="n"/>
      <c r="C446" s="5" t="n"/>
      <c r="D446" s="5" t="n"/>
      <c r="E446" s="5" t="n"/>
      <c r="F446" s="5" t="n"/>
      <c r="G446" s="5" t="n"/>
      <c r="H446" s="5" t="n"/>
      <c r="I446" s="22" t="n"/>
      <c r="J446" s="22" t="n"/>
      <c r="K446" s="23">
        <f>IF(COUNTA(A446:J446)=0,"",N(I446)+N(J446))</f>
        <v/>
      </c>
      <c r="L446" s="5" t="n"/>
      <c r="M446" s="5" t="n"/>
      <c r="N446" s="5" t="n"/>
      <c r="O446" s="8">
        <f>IF(A446="","",IF(OR(D446="",E446=""),"REVIEW",IF(L446="Missing","MISSING RECEIPT",IF(K446&gt;'Setup &amp; Categories'!$B$6,"HIGH EXPENSE",""))))</f>
        <v/>
      </c>
    </row>
    <row r="447">
      <c r="A447" s="21" t="n"/>
      <c r="B447" s="5" t="n"/>
      <c r="C447" s="5" t="n"/>
      <c r="D447" s="5" t="n"/>
      <c r="E447" s="5" t="n"/>
      <c r="F447" s="5" t="n"/>
      <c r="G447" s="5" t="n"/>
      <c r="H447" s="5" t="n"/>
      <c r="I447" s="22" t="n"/>
      <c r="J447" s="22" t="n"/>
      <c r="K447" s="23">
        <f>IF(COUNTA(A447:J447)=0,"",N(I447)+N(J447))</f>
        <v/>
      </c>
      <c r="L447" s="5" t="n"/>
      <c r="M447" s="5" t="n"/>
      <c r="N447" s="5" t="n"/>
      <c r="O447" s="8">
        <f>IF(A447="","",IF(OR(D447="",E447=""),"REVIEW",IF(L447="Missing","MISSING RECEIPT",IF(K447&gt;'Setup &amp; Categories'!$B$6,"HIGH EXPENSE",""))))</f>
        <v/>
      </c>
    </row>
    <row r="448">
      <c r="A448" s="21" t="n"/>
      <c r="B448" s="5" t="n"/>
      <c r="C448" s="5" t="n"/>
      <c r="D448" s="5" t="n"/>
      <c r="E448" s="5" t="n"/>
      <c r="F448" s="5" t="n"/>
      <c r="G448" s="5" t="n"/>
      <c r="H448" s="5" t="n"/>
      <c r="I448" s="22" t="n"/>
      <c r="J448" s="22" t="n"/>
      <c r="K448" s="23">
        <f>IF(COUNTA(A448:J448)=0,"",N(I448)+N(J448))</f>
        <v/>
      </c>
      <c r="L448" s="5" t="n"/>
      <c r="M448" s="5" t="n"/>
      <c r="N448" s="5" t="n"/>
      <c r="O448" s="8">
        <f>IF(A448="","",IF(OR(D448="",E448=""),"REVIEW",IF(L448="Missing","MISSING RECEIPT",IF(K448&gt;'Setup &amp; Categories'!$B$6,"HIGH EXPENSE",""))))</f>
        <v/>
      </c>
    </row>
    <row r="449">
      <c r="A449" s="21" t="n"/>
      <c r="B449" s="5" t="n"/>
      <c r="C449" s="5" t="n"/>
      <c r="D449" s="5" t="n"/>
      <c r="E449" s="5" t="n"/>
      <c r="F449" s="5" t="n"/>
      <c r="G449" s="5" t="n"/>
      <c r="H449" s="5" t="n"/>
      <c r="I449" s="22" t="n"/>
      <c r="J449" s="22" t="n"/>
      <c r="K449" s="23">
        <f>IF(COUNTA(A449:J449)=0,"",N(I449)+N(J449))</f>
        <v/>
      </c>
      <c r="L449" s="5" t="n"/>
      <c r="M449" s="5" t="n"/>
      <c r="N449" s="5" t="n"/>
      <c r="O449" s="8">
        <f>IF(A449="","",IF(OR(D449="",E449=""),"REVIEW",IF(L449="Missing","MISSING RECEIPT",IF(K449&gt;'Setup &amp; Categories'!$B$6,"HIGH EXPENSE",""))))</f>
        <v/>
      </c>
    </row>
    <row r="450">
      <c r="A450" s="21" t="n"/>
      <c r="B450" s="5" t="n"/>
      <c r="C450" s="5" t="n"/>
      <c r="D450" s="5" t="n"/>
      <c r="E450" s="5" t="n"/>
      <c r="F450" s="5" t="n"/>
      <c r="G450" s="5" t="n"/>
      <c r="H450" s="5" t="n"/>
      <c r="I450" s="22" t="n"/>
      <c r="J450" s="22" t="n"/>
      <c r="K450" s="23">
        <f>IF(COUNTA(A450:J450)=0,"",N(I450)+N(J450))</f>
        <v/>
      </c>
      <c r="L450" s="5" t="n"/>
      <c r="M450" s="5" t="n"/>
      <c r="N450" s="5" t="n"/>
      <c r="O450" s="8">
        <f>IF(A450="","",IF(OR(D450="",E450=""),"REVIEW",IF(L450="Missing","MISSING RECEIPT",IF(K450&gt;'Setup &amp; Categories'!$B$6,"HIGH EXPENSE",""))))</f>
        <v/>
      </c>
    </row>
    <row r="451">
      <c r="A451" s="21" t="n"/>
      <c r="B451" s="5" t="n"/>
      <c r="C451" s="5" t="n"/>
      <c r="D451" s="5" t="n"/>
      <c r="E451" s="5" t="n"/>
      <c r="F451" s="5" t="n"/>
      <c r="G451" s="5" t="n"/>
      <c r="H451" s="5" t="n"/>
      <c r="I451" s="22" t="n"/>
      <c r="J451" s="22" t="n"/>
      <c r="K451" s="23">
        <f>IF(COUNTA(A451:J451)=0,"",N(I451)+N(J451))</f>
        <v/>
      </c>
      <c r="L451" s="5" t="n"/>
      <c r="M451" s="5" t="n"/>
      <c r="N451" s="5" t="n"/>
      <c r="O451" s="8">
        <f>IF(A451="","",IF(OR(D451="",E451=""),"REVIEW",IF(L451="Missing","MISSING RECEIPT",IF(K451&gt;'Setup &amp; Categories'!$B$6,"HIGH EXPENSE",""))))</f>
        <v/>
      </c>
    </row>
    <row r="452">
      <c r="A452" s="21" t="n"/>
      <c r="B452" s="5" t="n"/>
      <c r="C452" s="5" t="n"/>
      <c r="D452" s="5" t="n"/>
      <c r="E452" s="5" t="n"/>
      <c r="F452" s="5" t="n"/>
      <c r="G452" s="5" t="n"/>
      <c r="H452" s="5" t="n"/>
      <c r="I452" s="22" t="n"/>
      <c r="J452" s="22" t="n"/>
      <c r="K452" s="23">
        <f>IF(COUNTA(A452:J452)=0,"",N(I452)+N(J452))</f>
        <v/>
      </c>
      <c r="L452" s="5" t="n"/>
      <c r="M452" s="5" t="n"/>
      <c r="N452" s="5" t="n"/>
      <c r="O452" s="8">
        <f>IF(A452="","",IF(OR(D452="",E452=""),"REVIEW",IF(L452="Missing","MISSING RECEIPT",IF(K452&gt;'Setup &amp; Categories'!$B$6,"HIGH EXPENSE",""))))</f>
        <v/>
      </c>
    </row>
    <row r="453">
      <c r="A453" s="21" t="n"/>
      <c r="B453" s="5" t="n"/>
      <c r="C453" s="5" t="n"/>
      <c r="D453" s="5" t="n"/>
      <c r="E453" s="5" t="n"/>
      <c r="F453" s="5" t="n"/>
      <c r="G453" s="5" t="n"/>
      <c r="H453" s="5" t="n"/>
      <c r="I453" s="22" t="n"/>
      <c r="J453" s="22" t="n"/>
      <c r="K453" s="23">
        <f>IF(COUNTA(A453:J453)=0,"",N(I453)+N(J453))</f>
        <v/>
      </c>
      <c r="L453" s="5" t="n"/>
      <c r="M453" s="5" t="n"/>
      <c r="N453" s="5" t="n"/>
      <c r="O453" s="8">
        <f>IF(A453="","",IF(OR(D453="",E453=""),"REVIEW",IF(L453="Missing","MISSING RECEIPT",IF(K453&gt;'Setup &amp; Categories'!$B$6,"HIGH EXPENSE",""))))</f>
        <v/>
      </c>
    </row>
    <row r="454">
      <c r="A454" s="21" t="n"/>
      <c r="B454" s="5" t="n"/>
      <c r="C454" s="5" t="n"/>
      <c r="D454" s="5" t="n"/>
      <c r="E454" s="5" t="n"/>
      <c r="F454" s="5" t="n"/>
      <c r="G454" s="5" t="n"/>
      <c r="H454" s="5" t="n"/>
      <c r="I454" s="22" t="n"/>
      <c r="J454" s="22" t="n"/>
      <c r="K454" s="23">
        <f>IF(COUNTA(A454:J454)=0,"",N(I454)+N(J454))</f>
        <v/>
      </c>
      <c r="L454" s="5" t="n"/>
      <c r="M454" s="5" t="n"/>
      <c r="N454" s="5" t="n"/>
      <c r="O454" s="8">
        <f>IF(A454="","",IF(OR(D454="",E454=""),"REVIEW",IF(L454="Missing","MISSING RECEIPT",IF(K454&gt;'Setup &amp; Categories'!$B$6,"HIGH EXPENSE",""))))</f>
        <v/>
      </c>
    </row>
    <row r="455">
      <c r="A455" s="21" t="n"/>
      <c r="B455" s="5" t="n"/>
      <c r="C455" s="5" t="n"/>
      <c r="D455" s="5" t="n"/>
      <c r="E455" s="5" t="n"/>
      <c r="F455" s="5" t="n"/>
      <c r="G455" s="5" t="n"/>
      <c r="H455" s="5" t="n"/>
      <c r="I455" s="22" t="n"/>
      <c r="J455" s="22" t="n"/>
      <c r="K455" s="23">
        <f>IF(COUNTA(A455:J455)=0,"",N(I455)+N(J455))</f>
        <v/>
      </c>
      <c r="L455" s="5" t="n"/>
      <c r="M455" s="5" t="n"/>
      <c r="N455" s="5" t="n"/>
      <c r="O455" s="8">
        <f>IF(A455="","",IF(OR(D455="",E455=""),"REVIEW",IF(L455="Missing","MISSING RECEIPT",IF(K455&gt;'Setup &amp; Categories'!$B$6,"HIGH EXPENSE",""))))</f>
        <v/>
      </c>
    </row>
    <row r="456">
      <c r="A456" s="21" t="n"/>
      <c r="B456" s="5" t="n"/>
      <c r="C456" s="5" t="n"/>
      <c r="D456" s="5" t="n"/>
      <c r="E456" s="5" t="n"/>
      <c r="F456" s="5" t="n"/>
      <c r="G456" s="5" t="n"/>
      <c r="H456" s="5" t="n"/>
      <c r="I456" s="22" t="n"/>
      <c r="J456" s="22" t="n"/>
      <c r="K456" s="23">
        <f>IF(COUNTA(A456:J456)=0,"",N(I456)+N(J456))</f>
        <v/>
      </c>
      <c r="L456" s="5" t="n"/>
      <c r="M456" s="5" t="n"/>
      <c r="N456" s="5" t="n"/>
      <c r="O456" s="8">
        <f>IF(A456="","",IF(OR(D456="",E456=""),"REVIEW",IF(L456="Missing","MISSING RECEIPT",IF(K456&gt;'Setup &amp; Categories'!$B$6,"HIGH EXPENSE",""))))</f>
        <v/>
      </c>
    </row>
    <row r="457">
      <c r="A457" s="21" t="n"/>
      <c r="B457" s="5" t="n"/>
      <c r="C457" s="5" t="n"/>
      <c r="D457" s="5" t="n"/>
      <c r="E457" s="5" t="n"/>
      <c r="F457" s="5" t="n"/>
      <c r="G457" s="5" t="n"/>
      <c r="H457" s="5" t="n"/>
      <c r="I457" s="22" t="n"/>
      <c r="J457" s="22" t="n"/>
      <c r="K457" s="23">
        <f>IF(COUNTA(A457:J457)=0,"",N(I457)+N(J457))</f>
        <v/>
      </c>
      <c r="L457" s="5" t="n"/>
      <c r="M457" s="5" t="n"/>
      <c r="N457" s="5" t="n"/>
      <c r="O457" s="8">
        <f>IF(A457="","",IF(OR(D457="",E457=""),"REVIEW",IF(L457="Missing","MISSING RECEIPT",IF(K457&gt;'Setup &amp; Categories'!$B$6,"HIGH EXPENSE",""))))</f>
        <v/>
      </c>
    </row>
    <row r="458">
      <c r="A458" s="21" t="n"/>
      <c r="B458" s="5" t="n"/>
      <c r="C458" s="5" t="n"/>
      <c r="D458" s="5" t="n"/>
      <c r="E458" s="5" t="n"/>
      <c r="F458" s="5" t="n"/>
      <c r="G458" s="5" t="n"/>
      <c r="H458" s="5" t="n"/>
      <c r="I458" s="22" t="n"/>
      <c r="J458" s="22" t="n"/>
      <c r="K458" s="23">
        <f>IF(COUNTA(A458:J458)=0,"",N(I458)+N(J458))</f>
        <v/>
      </c>
      <c r="L458" s="5" t="n"/>
      <c r="M458" s="5" t="n"/>
      <c r="N458" s="5" t="n"/>
      <c r="O458" s="8">
        <f>IF(A458="","",IF(OR(D458="",E458=""),"REVIEW",IF(L458="Missing","MISSING RECEIPT",IF(K458&gt;'Setup &amp; Categories'!$B$6,"HIGH EXPENSE",""))))</f>
        <v/>
      </c>
    </row>
    <row r="459">
      <c r="A459" s="21" t="n"/>
      <c r="B459" s="5" t="n"/>
      <c r="C459" s="5" t="n"/>
      <c r="D459" s="5" t="n"/>
      <c r="E459" s="5" t="n"/>
      <c r="F459" s="5" t="n"/>
      <c r="G459" s="5" t="n"/>
      <c r="H459" s="5" t="n"/>
      <c r="I459" s="22" t="n"/>
      <c r="J459" s="22" t="n"/>
      <c r="K459" s="23">
        <f>IF(COUNTA(A459:J459)=0,"",N(I459)+N(J459))</f>
        <v/>
      </c>
      <c r="L459" s="5" t="n"/>
      <c r="M459" s="5" t="n"/>
      <c r="N459" s="5" t="n"/>
      <c r="O459" s="8">
        <f>IF(A459="","",IF(OR(D459="",E459=""),"REVIEW",IF(L459="Missing","MISSING RECEIPT",IF(K459&gt;'Setup &amp; Categories'!$B$6,"HIGH EXPENSE",""))))</f>
        <v/>
      </c>
    </row>
    <row r="460">
      <c r="A460" s="21" t="n"/>
      <c r="B460" s="5" t="n"/>
      <c r="C460" s="5" t="n"/>
      <c r="D460" s="5" t="n"/>
      <c r="E460" s="5" t="n"/>
      <c r="F460" s="5" t="n"/>
      <c r="G460" s="5" t="n"/>
      <c r="H460" s="5" t="n"/>
      <c r="I460" s="22" t="n"/>
      <c r="J460" s="22" t="n"/>
      <c r="K460" s="23">
        <f>IF(COUNTA(A460:J460)=0,"",N(I460)+N(J460))</f>
        <v/>
      </c>
      <c r="L460" s="5" t="n"/>
      <c r="M460" s="5" t="n"/>
      <c r="N460" s="5" t="n"/>
      <c r="O460" s="8">
        <f>IF(A460="","",IF(OR(D460="",E460=""),"REVIEW",IF(L460="Missing","MISSING RECEIPT",IF(K460&gt;'Setup &amp; Categories'!$B$6,"HIGH EXPENSE",""))))</f>
        <v/>
      </c>
    </row>
    <row r="461">
      <c r="A461" s="21" t="n"/>
      <c r="B461" s="5" t="n"/>
      <c r="C461" s="5" t="n"/>
      <c r="D461" s="5" t="n"/>
      <c r="E461" s="5" t="n"/>
      <c r="F461" s="5" t="n"/>
      <c r="G461" s="5" t="n"/>
      <c r="H461" s="5" t="n"/>
      <c r="I461" s="22" t="n"/>
      <c r="J461" s="22" t="n"/>
      <c r="K461" s="23">
        <f>IF(COUNTA(A461:J461)=0,"",N(I461)+N(J461))</f>
        <v/>
      </c>
      <c r="L461" s="5" t="n"/>
      <c r="M461" s="5" t="n"/>
      <c r="N461" s="5" t="n"/>
      <c r="O461" s="8">
        <f>IF(A461="","",IF(OR(D461="",E461=""),"REVIEW",IF(L461="Missing","MISSING RECEIPT",IF(K461&gt;'Setup &amp; Categories'!$B$6,"HIGH EXPENSE",""))))</f>
        <v/>
      </c>
    </row>
    <row r="462">
      <c r="A462" s="21" t="n"/>
      <c r="B462" s="5" t="n"/>
      <c r="C462" s="5" t="n"/>
      <c r="D462" s="5" t="n"/>
      <c r="E462" s="5" t="n"/>
      <c r="F462" s="5" t="n"/>
      <c r="G462" s="5" t="n"/>
      <c r="H462" s="5" t="n"/>
      <c r="I462" s="22" t="n"/>
      <c r="J462" s="22" t="n"/>
      <c r="K462" s="23">
        <f>IF(COUNTA(A462:J462)=0,"",N(I462)+N(J462))</f>
        <v/>
      </c>
      <c r="L462" s="5" t="n"/>
      <c r="M462" s="5" t="n"/>
      <c r="N462" s="5" t="n"/>
      <c r="O462" s="8">
        <f>IF(A462="","",IF(OR(D462="",E462=""),"REVIEW",IF(L462="Missing","MISSING RECEIPT",IF(K462&gt;'Setup &amp; Categories'!$B$6,"HIGH EXPENSE",""))))</f>
        <v/>
      </c>
    </row>
    <row r="463">
      <c r="A463" s="21" t="n"/>
      <c r="B463" s="5" t="n"/>
      <c r="C463" s="5" t="n"/>
      <c r="D463" s="5" t="n"/>
      <c r="E463" s="5" t="n"/>
      <c r="F463" s="5" t="n"/>
      <c r="G463" s="5" t="n"/>
      <c r="H463" s="5" t="n"/>
      <c r="I463" s="22" t="n"/>
      <c r="J463" s="22" t="n"/>
      <c r="K463" s="23">
        <f>IF(COUNTA(A463:J463)=0,"",N(I463)+N(J463))</f>
        <v/>
      </c>
      <c r="L463" s="5" t="n"/>
      <c r="M463" s="5" t="n"/>
      <c r="N463" s="5" t="n"/>
      <c r="O463" s="8">
        <f>IF(A463="","",IF(OR(D463="",E463=""),"REVIEW",IF(L463="Missing","MISSING RECEIPT",IF(K463&gt;'Setup &amp; Categories'!$B$6,"HIGH EXPENSE",""))))</f>
        <v/>
      </c>
    </row>
    <row r="464">
      <c r="A464" s="21" t="n"/>
      <c r="B464" s="5" t="n"/>
      <c r="C464" s="5" t="n"/>
      <c r="D464" s="5" t="n"/>
      <c r="E464" s="5" t="n"/>
      <c r="F464" s="5" t="n"/>
      <c r="G464" s="5" t="n"/>
      <c r="H464" s="5" t="n"/>
      <c r="I464" s="22" t="n"/>
      <c r="J464" s="22" t="n"/>
      <c r="K464" s="23">
        <f>IF(COUNTA(A464:J464)=0,"",N(I464)+N(J464))</f>
        <v/>
      </c>
      <c r="L464" s="5" t="n"/>
      <c r="M464" s="5" t="n"/>
      <c r="N464" s="5" t="n"/>
      <c r="O464" s="8">
        <f>IF(A464="","",IF(OR(D464="",E464=""),"REVIEW",IF(L464="Missing","MISSING RECEIPT",IF(K464&gt;'Setup &amp; Categories'!$B$6,"HIGH EXPENSE",""))))</f>
        <v/>
      </c>
    </row>
    <row r="465">
      <c r="A465" s="21" t="n"/>
      <c r="B465" s="5" t="n"/>
      <c r="C465" s="5" t="n"/>
      <c r="D465" s="5" t="n"/>
      <c r="E465" s="5" t="n"/>
      <c r="F465" s="5" t="n"/>
      <c r="G465" s="5" t="n"/>
      <c r="H465" s="5" t="n"/>
      <c r="I465" s="22" t="n"/>
      <c r="J465" s="22" t="n"/>
      <c r="K465" s="23">
        <f>IF(COUNTA(A465:J465)=0,"",N(I465)+N(J465))</f>
        <v/>
      </c>
      <c r="L465" s="5" t="n"/>
      <c r="M465" s="5" t="n"/>
      <c r="N465" s="5" t="n"/>
      <c r="O465" s="8">
        <f>IF(A465="","",IF(OR(D465="",E465=""),"REVIEW",IF(L465="Missing","MISSING RECEIPT",IF(K465&gt;'Setup &amp; Categories'!$B$6,"HIGH EXPENSE",""))))</f>
        <v/>
      </c>
    </row>
    <row r="466">
      <c r="A466" s="21" t="n"/>
      <c r="B466" s="5" t="n"/>
      <c r="C466" s="5" t="n"/>
      <c r="D466" s="5" t="n"/>
      <c r="E466" s="5" t="n"/>
      <c r="F466" s="5" t="n"/>
      <c r="G466" s="5" t="n"/>
      <c r="H466" s="5" t="n"/>
      <c r="I466" s="22" t="n"/>
      <c r="J466" s="22" t="n"/>
      <c r="K466" s="23">
        <f>IF(COUNTA(A466:J466)=0,"",N(I466)+N(J466))</f>
        <v/>
      </c>
      <c r="L466" s="5" t="n"/>
      <c r="M466" s="5" t="n"/>
      <c r="N466" s="5" t="n"/>
      <c r="O466" s="8">
        <f>IF(A466="","",IF(OR(D466="",E466=""),"REVIEW",IF(L466="Missing","MISSING RECEIPT",IF(K466&gt;'Setup &amp; Categories'!$B$6,"HIGH EXPENSE",""))))</f>
        <v/>
      </c>
    </row>
    <row r="467">
      <c r="A467" s="21" t="n"/>
      <c r="B467" s="5" t="n"/>
      <c r="C467" s="5" t="n"/>
      <c r="D467" s="5" t="n"/>
      <c r="E467" s="5" t="n"/>
      <c r="F467" s="5" t="n"/>
      <c r="G467" s="5" t="n"/>
      <c r="H467" s="5" t="n"/>
      <c r="I467" s="22" t="n"/>
      <c r="J467" s="22" t="n"/>
      <c r="K467" s="23">
        <f>IF(COUNTA(A467:J467)=0,"",N(I467)+N(J467))</f>
        <v/>
      </c>
      <c r="L467" s="5" t="n"/>
      <c r="M467" s="5" t="n"/>
      <c r="N467" s="5" t="n"/>
      <c r="O467" s="8">
        <f>IF(A467="","",IF(OR(D467="",E467=""),"REVIEW",IF(L467="Missing","MISSING RECEIPT",IF(K467&gt;'Setup &amp; Categories'!$B$6,"HIGH EXPENSE",""))))</f>
        <v/>
      </c>
    </row>
    <row r="468">
      <c r="A468" s="21" t="n"/>
      <c r="B468" s="5" t="n"/>
      <c r="C468" s="5" t="n"/>
      <c r="D468" s="5" t="n"/>
      <c r="E468" s="5" t="n"/>
      <c r="F468" s="5" t="n"/>
      <c r="G468" s="5" t="n"/>
      <c r="H468" s="5" t="n"/>
      <c r="I468" s="22" t="n"/>
      <c r="J468" s="22" t="n"/>
      <c r="K468" s="23">
        <f>IF(COUNTA(A468:J468)=0,"",N(I468)+N(J468))</f>
        <v/>
      </c>
      <c r="L468" s="5" t="n"/>
      <c r="M468" s="5" t="n"/>
      <c r="N468" s="5" t="n"/>
      <c r="O468" s="8">
        <f>IF(A468="","",IF(OR(D468="",E468=""),"REVIEW",IF(L468="Missing","MISSING RECEIPT",IF(K468&gt;'Setup &amp; Categories'!$B$6,"HIGH EXPENSE",""))))</f>
        <v/>
      </c>
    </row>
    <row r="469">
      <c r="A469" s="21" t="n"/>
      <c r="B469" s="5" t="n"/>
      <c r="C469" s="5" t="n"/>
      <c r="D469" s="5" t="n"/>
      <c r="E469" s="5" t="n"/>
      <c r="F469" s="5" t="n"/>
      <c r="G469" s="5" t="n"/>
      <c r="H469" s="5" t="n"/>
      <c r="I469" s="22" t="n"/>
      <c r="J469" s="22" t="n"/>
      <c r="K469" s="23">
        <f>IF(COUNTA(A469:J469)=0,"",N(I469)+N(J469))</f>
        <v/>
      </c>
      <c r="L469" s="5" t="n"/>
      <c r="M469" s="5" t="n"/>
      <c r="N469" s="5" t="n"/>
      <c r="O469" s="8">
        <f>IF(A469="","",IF(OR(D469="",E469=""),"REVIEW",IF(L469="Missing","MISSING RECEIPT",IF(K469&gt;'Setup &amp; Categories'!$B$6,"HIGH EXPENSE",""))))</f>
        <v/>
      </c>
    </row>
    <row r="470">
      <c r="A470" s="21" t="n"/>
      <c r="B470" s="5" t="n"/>
      <c r="C470" s="5" t="n"/>
      <c r="D470" s="5" t="n"/>
      <c r="E470" s="5" t="n"/>
      <c r="F470" s="5" t="n"/>
      <c r="G470" s="5" t="n"/>
      <c r="H470" s="5" t="n"/>
      <c r="I470" s="22" t="n"/>
      <c r="J470" s="22" t="n"/>
      <c r="K470" s="23">
        <f>IF(COUNTA(A470:J470)=0,"",N(I470)+N(J470))</f>
        <v/>
      </c>
      <c r="L470" s="5" t="n"/>
      <c r="M470" s="5" t="n"/>
      <c r="N470" s="5" t="n"/>
      <c r="O470" s="8">
        <f>IF(A470="","",IF(OR(D470="",E470=""),"REVIEW",IF(L470="Missing","MISSING RECEIPT",IF(K470&gt;'Setup &amp; Categories'!$B$6,"HIGH EXPENSE",""))))</f>
        <v/>
      </c>
    </row>
    <row r="471">
      <c r="A471" s="21" t="n"/>
      <c r="B471" s="5" t="n"/>
      <c r="C471" s="5" t="n"/>
      <c r="D471" s="5" t="n"/>
      <c r="E471" s="5" t="n"/>
      <c r="F471" s="5" t="n"/>
      <c r="G471" s="5" t="n"/>
      <c r="H471" s="5" t="n"/>
      <c r="I471" s="22" t="n"/>
      <c r="J471" s="22" t="n"/>
      <c r="K471" s="23">
        <f>IF(COUNTA(A471:J471)=0,"",N(I471)+N(J471))</f>
        <v/>
      </c>
      <c r="L471" s="5" t="n"/>
      <c r="M471" s="5" t="n"/>
      <c r="N471" s="5" t="n"/>
      <c r="O471" s="8">
        <f>IF(A471="","",IF(OR(D471="",E471=""),"REVIEW",IF(L471="Missing","MISSING RECEIPT",IF(K471&gt;'Setup &amp; Categories'!$B$6,"HIGH EXPENSE",""))))</f>
        <v/>
      </c>
    </row>
    <row r="472">
      <c r="A472" s="21" t="n"/>
      <c r="B472" s="5" t="n"/>
      <c r="C472" s="5" t="n"/>
      <c r="D472" s="5" t="n"/>
      <c r="E472" s="5" t="n"/>
      <c r="F472" s="5" t="n"/>
      <c r="G472" s="5" t="n"/>
      <c r="H472" s="5" t="n"/>
      <c r="I472" s="22" t="n"/>
      <c r="J472" s="22" t="n"/>
      <c r="K472" s="23">
        <f>IF(COUNTA(A472:J472)=0,"",N(I472)+N(J472))</f>
        <v/>
      </c>
      <c r="L472" s="5" t="n"/>
      <c r="M472" s="5" t="n"/>
      <c r="N472" s="5" t="n"/>
      <c r="O472" s="8">
        <f>IF(A472="","",IF(OR(D472="",E472=""),"REVIEW",IF(L472="Missing","MISSING RECEIPT",IF(K472&gt;'Setup &amp; Categories'!$B$6,"HIGH EXPENSE",""))))</f>
        <v/>
      </c>
    </row>
    <row r="473">
      <c r="A473" s="21" t="n"/>
      <c r="B473" s="5" t="n"/>
      <c r="C473" s="5" t="n"/>
      <c r="D473" s="5" t="n"/>
      <c r="E473" s="5" t="n"/>
      <c r="F473" s="5" t="n"/>
      <c r="G473" s="5" t="n"/>
      <c r="H473" s="5" t="n"/>
      <c r="I473" s="22" t="n"/>
      <c r="J473" s="22" t="n"/>
      <c r="K473" s="23">
        <f>IF(COUNTA(A473:J473)=0,"",N(I473)+N(J473))</f>
        <v/>
      </c>
      <c r="L473" s="5" t="n"/>
      <c r="M473" s="5" t="n"/>
      <c r="N473" s="5" t="n"/>
      <c r="O473" s="8">
        <f>IF(A473="","",IF(OR(D473="",E473=""),"REVIEW",IF(L473="Missing","MISSING RECEIPT",IF(K473&gt;'Setup &amp; Categories'!$B$6,"HIGH EXPENSE",""))))</f>
        <v/>
      </c>
    </row>
    <row r="474">
      <c r="A474" s="21" t="n"/>
      <c r="B474" s="5" t="n"/>
      <c r="C474" s="5" t="n"/>
      <c r="D474" s="5" t="n"/>
      <c r="E474" s="5" t="n"/>
      <c r="F474" s="5" t="n"/>
      <c r="G474" s="5" t="n"/>
      <c r="H474" s="5" t="n"/>
      <c r="I474" s="22" t="n"/>
      <c r="J474" s="22" t="n"/>
      <c r="K474" s="23">
        <f>IF(COUNTA(A474:J474)=0,"",N(I474)+N(J474))</f>
        <v/>
      </c>
      <c r="L474" s="5" t="n"/>
      <c r="M474" s="5" t="n"/>
      <c r="N474" s="5" t="n"/>
      <c r="O474" s="8">
        <f>IF(A474="","",IF(OR(D474="",E474=""),"REVIEW",IF(L474="Missing","MISSING RECEIPT",IF(K474&gt;'Setup &amp; Categories'!$B$6,"HIGH EXPENSE",""))))</f>
        <v/>
      </c>
    </row>
    <row r="475">
      <c r="A475" s="21" t="n"/>
      <c r="B475" s="5" t="n"/>
      <c r="C475" s="5" t="n"/>
      <c r="D475" s="5" t="n"/>
      <c r="E475" s="5" t="n"/>
      <c r="F475" s="5" t="n"/>
      <c r="G475" s="5" t="n"/>
      <c r="H475" s="5" t="n"/>
      <c r="I475" s="22" t="n"/>
      <c r="J475" s="22" t="n"/>
      <c r="K475" s="23">
        <f>IF(COUNTA(A475:J475)=0,"",N(I475)+N(J475))</f>
        <v/>
      </c>
      <c r="L475" s="5" t="n"/>
      <c r="M475" s="5" t="n"/>
      <c r="N475" s="5" t="n"/>
      <c r="O475" s="8">
        <f>IF(A475="","",IF(OR(D475="",E475=""),"REVIEW",IF(L475="Missing","MISSING RECEIPT",IF(K475&gt;'Setup &amp; Categories'!$B$6,"HIGH EXPENSE",""))))</f>
        <v/>
      </c>
    </row>
    <row r="476">
      <c r="A476" s="21" t="n"/>
      <c r="B476" s="5" t="n"/>
      <c r="C476" s="5" t="n"/>
      <c r="D476" s="5" t="n"/>
      <c r="E476" s="5" t="n"/>
      <c r="F476" s="5" t="n"/>
      <c r="G476" s="5" t="n"/>
      <c r="H476" s="5" t="n"/>
      <c r="I476" s="22" t="n"/>
      <c r="J476" s="22" t="n"/>
      <c r="K476" s="23">
        <f>IF(COUNTA(A476:J476)=0,"",N(I476)+N(J476))</f>
        <v/>
      </c>
      <c r="L476" s="5" t="n"/>
      <c r="M476" s="5" t="n"/>
      <c r="N476" s="5" t="n"/>
      <c r="O476" s="8">
        <f>IF(A476="","",IF(OR(D476="",E476=""),"REVIEW",IF(L476="Missing","MISSING RECEIPT",IF(K476&gt;'Setup &amp; Categories'!$B$6,"HIGH EXPENSE",""))))</f>
        <v/>
      </c>
    </row>
    <row r="477">
      <c r="A477" s="21" t="n"/>
      <c r="B477" s="5" t="n"/>
      <c r="C477" s="5" t="n"/>
      <c r="D477" s="5" t="n"/>
      <c r="E477" s="5" t="n"/>
      <c r="F477" s="5" t="n"/>
      <c r="G477" s="5" t="n"/>
      <c r="H477" s="5" t="n"/>
      <c r="I477" s="22" t="n"/>
      <c r="J477" s="22" t="n"/>
      <c r="K477" s="23">
        <f>IF(COUNTA(A477:J477)=0,"",N(I477)+N(J477))</f>
        <v/>
      </c>
      <c r="L477" s="5" t="n"/>
      <c r="M477" s="5" t="n"/>
      <c r="N477" s="5" t="n"/>
      <c r="O477" s="8">
        <f>IF(A477="","",IF(OR(D477="",E477=""),"REVIEW",IF(L477="Missing","MISSING RECEIPT",IF(K477&gt;'Setup &amp; Categories'!$B$6,"HIGH EXPENSE",""))))</f>
        <v/>
      </c>
    </row>
    <row r="478">
      <c r="A478" s="21" t="n"/>
      <c r="B478" s="5" t="n"/>
      <c r="C478" s="5" t="n"/>
      <c r="D478" s="5" t="n"/>
      <c r="E478" s="5" t="n"/>
      <c r="F478" s="5" t="n"/>
      <c r="G478" s="5" t="n"/>
      <c r="H478" s="5" t="n"/>
      <c r="I478" s="22" t="n"/>
      <c r="J478" s="22" t="n"/>
      <c r="K478" s="23">
        <f>IF(COUNTA(A478:J478)=0,"",N(I478)+N(J478))</f>
        <v/>
      </c>
      <c r="L478" s="5" t="n"/>
      <c r="M478" s="5" t="n"/>
      <c r="N478" s="5" t="n"/>
      <c r="O478" s="8">
        <f>IF(A478="","",IF(OR(D478="",E478=""),"REVIEW",IF(L478="Missing","MISSING RECEIPT",IF(K478&gt;'Setup &amp; Categories'!$B$6,"HIGH EXPENSE",""))))</f>
        <v/>
      </c>
    </row>
    <row r="479">
      <c r="A479" s="21" t="n"/>
      <c r="B479" s="5" t="n"/>
      <c r="C479" s="5" t="n"/>
      <c r="D479" s="5" t="n"/>
      <c r="E479" s="5" t="n"/>
      <c r="F479" s="5" t="n"/>
      <c r="G479" s="5" t="n"/>
      <c r="H479" s="5" t="n"/>
      <c r="I479" s="22" t="n"/>
      <c r="J479" s="22" t="n"/>
      <c r="K479" s="23">
        <f>IF(COUNTA(A479:J479)=0,"",N(I479)+N(J479))</f>
        <v/>
      </c>
      <c r="L479" s="5" t="n"/>
      <c r="M479" s="5" t="n"/>
      <c r="N479" s="5" t="n"/>
      <c r="O479" s="8">
        <f>IF(A479="","",IF(OR(D479="",E479=""),"REVIEW",IF(L479="Missing","MISSING RECEIPT",IF(K479&gt;'Setup &amp; Categories'!$B$6,"HIGH EXPENSE",""))))</f>
        <v/>
      </c>
    </row>
    <row r="480">
      <c r="A480" s="21" t="n"/>
      <c r="B480" s="5" t="n"/>
      <c r="C480" s="5" t="n"/>
      <c r="D480" s="5" t="n"/>
      <c r="E480" s="5" t="n"/>
      <c r="F480" s="5" t="n"/>
      <c r="G480" s="5" t="n"/>
      <c r="H480" s="5" t="n"/>
      <c r="I480" s="22" t="n"/>
      <c r="J480" s="22" t="n"/>
      <c r="K480" s="23">
        <f>IF(COUNTA(A480:J480)=0,"",N(I480)+N(J480))</f>
        <v/>
      </c>
      <c r="L480" s="5" t="n"/>
      <c r="M480" s="5" t="n"/>
      <c r="N480" s="5" t="n"/>
      <c r="O480" s="8">
        <f>IF(A480="","",IF(OR(D480="",E480=""),"REVIEW",IF(L480="Missing","MISSING RECEIPT",IF(K480&gt;'Setup &amp; Categories'!$B$6,"HIGH EXPENSE",""))))</f>
        <v/>
      </c>
    </row>
    <row r="481">
      <c r="A481" s="21" t="n"/>
      <c r="B481" s="5" t="n"/>
      <c r="C481" s="5" t="n"/>
      <c r="D481" s="5" t="n"/>
      <c r="E481" s="5" t="n"/>
      <c r="F481" s="5" t="n"/>
      <c r="G481" s="5" t="n"/>
      <c r="H481" s="5" t="n"/>
      <c r="I481" s="22" t="n"/>
      <c r="J481" s="22" t="n"/>
      <c r="K481" s="23">
        <f>IF(COUNTA(A481:J481)=0,"",N(I481)+N(J481))</f>
        <v/>
      </c>
      <c r="L481" s="5" t="n"/>
      <c r="M481" s="5" t="n"/>
      <c r="N481" s="5" t="n"/>
      <c r="O481" s="8">
        <f>IF(A481="","",IF(OR(D481="",E481=""),"REVIEW",IF(L481="Missing","MISSING RECEIPT",IF(K481&gt;'Setup &amp; Categories'!$B$6,"HIGH EXPENSE",""))))</f>
        <v/>
      </c>
    </row>
    <row r="482">
      <c r="A482" s="21" t="n"/>
      <c r="B482" s="5" t="n"/>
      <c r="C482" s="5" t="n"/>
      <c r="D482" s="5" t="n"/>
      <c r="E482" s="5" t="n"/>
      <c r="F482" s="5" t="n"/>
      <c r="G482" s="5" t="n"/>
      <c r="H482" s="5" t="n"/>
      <c r="I482" s="22" t="n"/>
      <c r="J482" s="22" t="n"/>
      <c r="K482" s="23">
        <f>IF(COUNTA(A482:J482)=0,"",N(I482)+N(J482))</f>
        <v/>
      </c>
      <c r="L482" s="5" t="n"/>
      <c r="M482" s="5" t="n"/>
      <c r="N482" s="5" t="n"/>
      <c r="O482" s="8">
        <f>IF(A482="","",IF(OR(D482="",E482=""),"REVIEW",IF(L482="Missing","MISSING RECEIPT",IF(K482&gt;'Setup &amp; Categories'!$B$6,"HIGH EXPENSE",""))))</f>
        <v/>
      </c>
    </row>
    <row r="483">
      <c r="A483" s="21" t="n"/>
      <c r="B483" s="5" t="n"/>
      <c r="C483" s="5" t="n"/>
      <c r="D483" s="5" t="n"/>
      <c r="E483" s="5" t="n"/>
      <c r="F483" s="5" t="n"/>
      <c r="G483" s="5" t="n"/>
      <c r="H483" s="5" t="n"/>
      <c r="I483" s="22" t="n"/>
      <c r="J483" s="22" t="n"/>
      <c r="K483" s="23">
        <f>IF(COUNTA(A483:J483)=0,"",N(I483)+N(J483))</f>
        <v/>
      </c>
      <c r="L483" s="5" t="n"/>
      <c r="M483" s="5" t="n"/>
      <c r="N483" s="5" t="n"/>
      <c r="O483" s="8">
        <f>IF(A483="","",IF(OR(D483="",E483=""),"REVIEW",IF(L483="Missing","MISSING RECEIPT",IF(K483&gt;'Setup &amp; Categories'!$B$6,"HIGH EXPENSE",""))))</f>
        <v/>
      </c>
    </row>
    <row r="484">
      <c r="A484" s="21" t="n"/>
      <c r="B484" s="5" t="n"/>
      <c r="C484" s="5" t="n"/>
      <c r="D484" s="5" t="n"/>
      <c r="E484" s="5" t="n"/>
      <c r="F484" s="5" t="n"/>
      <c r="G484" s="5" t="n"/>
      <c r="H484" s="5" t="n"/>
      <c r="I484" s="22" t="n"/>
      <c r="J484" s="22" t="n"/>
      <c r="K484" s="23">
        <f>IF(COUNTA(A484:J484)=0,"",N(I484)+N(J484))</f>
        <v/>
      </c>
      <c r="L484" s="5" t="n"/>
      <c r="M484" s="5" t="n"/>
      <c r="N484" s="5" t="n"/>
      <c r="O484" s="8">
        <f>IF(A484="","",IF(OR(D484="",E484=""),"REVIEW",IF(L484="Missing","MISSING RECEIPT",IF(K484&gt;'Setup &amp; Categories'!$B$6,"HIGH EXPENSE",""))))</f>
        <v/>
      </c>
    </row>
    <row r="485">
      <c r="A485" s="21" t="n"/>
      <c r="B485" s="5" t="n"/>
      <c r="C485" s="5" t="n"/>
      <c r="D485" s="5" t="n"/>
      <c r="E485" s="5" t="n"/>
      <c r="F485" s="5" t="n"/>
      <c r="G485" s="5" t="n"/>
      <c r="H485" s="5" t="n"/>
      <c r="I485" s="22" t="n"/>
      <c r="J485" s="22" t="n"/>
      <c r="K485" s="23">
        <f>IF(COUNTA(A485:J485)=0,"",N(I485)+N(J485))</f>
        <v/>
      </c>
      <c r="L485" s="5" t="n"/>
      <c r="M485" s="5" t="n"/>
      <c r="N485" s="5" t="n"/>
      <c r="O485" s="8">
        <f>IF(A485="","",IF(OR(D485="",E485=""),"REVIEW",IF(L485="Missing","MISSING RECEIPT",IF(K485&gt;'Setup &amp; Categories'!$B$6,"HIGH EXPENSE",""))))</f>
        <v/>
      </c>
    </row>
    <row r="486">
      <c r="A486" s="21" t="n"/>
      <c r="B486" s="5" t="n"/>
      <c r="C486" s="5" t="n"/>
      <c r="D486" s="5" t="n"/>
      <c r="E486" s="5" t="n"/>
      <c r="F486" s="5" t="n"/>
      <c r="G486" s="5" t="n"/>
      <c r="H486" s="5" t="n"/>
      <c r="I486" s="22" t="n"/>
      <c r="J486" s="22" t="n"/>
      <c r="K486" s="23">
        <f>IF(COUNTA(A486:J486)=0,"",N(I486)+N(J486))</f>
        <v/>
      </c>
      <c r="L486" s="5" t="n"/>
      <c r="M486" s="5" t="n"/>
      <c r="N486" s="5" t="n"/>
      <c r="O486" s="8">
        <f>IF(A486="","",IF(OR(D486="",E486=""),"REVIEW",IF(L486="Missing","MISSING RECEIPT",IF(K486&gt;'Setup &amp; Categories'!$B$6,"HIGH EXPENSE",""))))</f>
        <v/>
      </c>
    </row>
    <row r="487">
      <c r="A487" s="21" t="n"/>
      <c r="B487" s="5" t="n"/>
      <c r="C487" s="5" t="n"/>
      <c r="D487" s="5" t="n"/>
      <c r="E487" s="5" t="n"/>
      <c r="F487" s="5" t="n"/>
      <c r="G487" s="5" t="n"/>
      <c r="H487" s="5" t="n"/>
      <c r="I487" s="22" t="n"/>
      <c r="J487" s="22" t="n"/>
      <c r="K487" s="23">
        <f>IF(COUNTA(A487:J487)=0,"",N(I487)+N(J487))</f>
        <v/>
      </c>
      <c r="L487" s="5" t="n"/>
      <c r="M487" s="5" t="n"/>
      <c r="N487" s="5" t="n"/>
      <c r="O487" s="8">
        <f>IF(A487="","",IF(OR(D487="",E487=""),"REVIEW",IF(L487="Missing","MISSING RECEIPT",IF(K487&gt;'Setup &amp; Categories'!$B$6,"HIGH EXPENSE",""))))</f>
        <v/>
      </c>
    </row>
    <row r="488">
      <c r="A488" s="21" t="n"/>
      <c r="B488" s="5" t="n"/>
      <c r="C488" s="5" t="n"/>
      <c r="D488" s="5" t="n"/>
      <c r="E488" s="5" t="n"/>
      <c r="F488" s="5" t="n"/>
      <c r="G488" s="5" t="n"/>
      <c r="H488" s="5" t="n"/>
      <c r="I488" s="22" t="n"/>
      <c r="J488" s="22" t="n"/>
      <c r="K488" s="23">
        <f>IF(COUNTA(A488:J488)=0,"",N(I488)+N(J488))</f>
        <v/>
      </c>
      <c r="L488" s="5" t="n"/>
      <c r="M488" s="5" t="n"/>
      <c r="N488" s="5" t="n"/>
      <c r="O488" s="8">
        <f>IF(A488="","",IF(OR(D488="",E488=""),"REVIEW",IF(L488="Missing","MISSING RECEIPT",IF(K488&gt;'Setup &amp; Categories'!$B$6,"HIGH EXPENSE",""))))</f>
        <v/>
      </c>
    </row>
    <row r="489">
      <c r="A489" s="21" t="n"/>
      <c r="B489" s="5" t="n"/>
      <c r="C489" s="5" t="n"/>
      <c r="D489" s="5" t="n"/>
      <c r="E489" s="5" t="n"/>
      <c r="F489" s="5" t="n"/>
      <c r="G489" s="5" t="n"/>
      <c r="H489" s="5" t="n"/>
      <c r="I489" s="22" t="n"/>
      <c r="J489" s="22" t="n"/>
      <c r="K489" s="23">
        <f>IF(COUNTA(A489:J489)=0,"",N(I489)+N(J489))</f>
        <v/>
      </c>
      <c r="L489" s="5" t="n"/>
      <c r="M489" s="5" t="n"/>
      <c r="N489" s="5" t="n"/>
      <c r="O489" s="8">
        <f>IF(A489="","",IF(OR(D489="",E489=""),"REVIEW",IF(L489="Missing","MISSING RECEIPT",IF(K489&gt;'Setup &amp; Categories'!$B$6,"HIGH EXPENSE",""))))</f>
        <v/>
      </c>
    </row>
    <row r="490">
      <c r="A490" s="21" t="n"/>
      <c r="B490" s="5" t="n"/>
      <c r="C490" s="5" t="n"/>
      <c r="D490" s="5" t="n"/>
      <c r="E490" s="5" t="n"/>
      <c r="F490" s="5" t="n"/>
      <c r="G490" s="5" t="n"/>
      <c r="H490" s="5" t="n"/>
      <c r="I490" s="22" t="n"/>
      <c r="J490" s="22" t="n"/>
      <c r="K490" s="23">
        <f>IF(COUNTA(A490:J490)=0,"",N(I490)+N(J490))</f>
        <v/>
      </c>
      <c r="L490" s="5" t="n"/>
      <c r="M490" s="5" t="n"/>
      <c r="N490" s="5" t="n"/>
      <c r="O490" s="8">
        <f>IF(A490="","",IF(OR(D490="",E490=""),"REVIEW",IF(L490="Missing","MISSING RECEIPT",IF(K490&gt;'Setup &amp; Categories'!$B$6,"HIGH EXPENSE",""))))</f>
        <v/>
      </c>
    </row>
    <row r="491">
      <c r="A491" s="21" t="n"/>
      <c r="B491" s="5" t="n"/>
      <c r="C491" s="5" t="n"/>
      <c r="D491" s="5" t="n"/>
      <c r="E491" s="5" t="n"/>
      <c r="F491" s="5" t="n"/>
      <c r="G491" s="5" t="n"/>
      <c r="H491" s="5" t="n"/>
      <c r="I491" s="22" t="n"/>
      <c r="J491" s="22" t="n"/>
      <c r="K491" s="23">
        <f>IF(COUNTA(A491:J491)=0,"",N(I491)+N(J491))</f>
        <v/>
      </c>
      <c r="L491" s="5" t="n"/>
      <c r="M491" s="5" t="n"/>
      <c r="N491" s="5" t="n"/>
      <c r="O491" s="8">
        <f>IF(A491="","",IF(OR(D491="",E491=""),"REVIEW",IF(L491="Missing","MISSING RECEIPT",IF(K491&gt;'Setup &amp; Categories'!$B$6,"HIGH EXPENSE",""))))</f>
        <v/>
      </c>
    </row>
    <row r="492">
      <c r="A492" s="21" t="n"/>
      <c r="B492" s="5" t="n"/>
      <c r="C492" s="5" t="n"/>
      <c r="D492" s="5" t="n"/>
      <c r="E492" s="5" t="n"/>
      <c r="F492" s="5" t="n"/>
      <c r="G492" s="5" t="n"/>
      <c r="H492" s="5" t="n"/>
      <c r="I492" s="22" t="n"/>
      <c r="J492" s="22" t="n"/>
      <c r="K492" s="23">
        <f>IF(COUNTA(A492:J492)=0,"",N(I492)+N(J492))</f>
        <v/>
      </c>
      <c r="L492" s="5" t="n"/>
      <c r="M492" s="5" t="n"/>
      <c r="N492" s="5" t="n"/>
      <c r="O492" s="8">
        <f>IF(A492="","",IF(OR(D492="",E492=""),"REVIEW",IF(L492="Missing","MISSING RECEIPT",IF(K492&gt;'Setup &amp; Categories'!$B$6,"HIGH EXPENSE",""))))</f>
        <v/>
      </c>
    </row>
    <row r="493">
      <c r="A493" s="21" t="n"/>
      <c r="B493" s="5" t="n"/>
      <c r="C493" s="5" t="n"/>
      <c r="D493" s="5" t="n"/>
      <c r="E493" s="5" t="n"/>
      <c r="F493" s="5" t="n"/>
      <c r="G493" s="5" t="n"/>
      <c r="H493" s="5" t="n"/>
      <c r="I493" s="22" t="n"/>
      <c r="J493" s="22" t="n"/>
      <c r="K493" s="23">
        <f>IF(COUNTA(A493:J493)=0,"",N(I493)+N(J493))</f>
        <v/>
      </c>
      <c r="L493" s="5" t="n"/>
      <c r="M493" s="5" t="n"/>
      <c r="N493" s="5" t="n"/>
      <c r="O493" s="8">
        <f>IF(A493="","",IF(OR(D493="",E493=""),"REVIEW",IF(L493="Missing","MISSING RECEIPT",IF(K493&gt;'Setup &amp; Categories'!$B$6,"HIGH EXPENSE",""))))</f>
        <v/>
      </c>
    </row>
    <row r="494">
      <c r="A494" s="21" t="n"/>
      <c r="B494" s="5" t="n"/>
      <c r="C494" s="5" t="n"/>
      <c r="D494" s="5" t="n"/>
      <c r="E494" s="5" t="n"/>
      <c r="F494" s="5" t="n"/>
      <c r="G494" s="5" t="n"/>
      <c r="H494" s="5" t="n"/>
      <c r="I494" s="22" t="n"/>
      <c r="J494" s="22" t="n"/>
      <c r="K494" s="23">
        <f>IF(COUNTA(A494:J494)=0,"",N(I494)+N(J494))</f>
        <v/>
      </c>
      <c r="L494" s="5" t="n"/>
      <c r="M494" s="5" t="n"/>
      <c r="N494" s="5" t="n"/>
      <c r="O494" s="8">
        <f>IF(A494="","",IF(OR(D494="",E494=""),"REVIEW",IF(L494="Missing","MISSING RECEIPT",IF(K494&gt;'Setup &amp; Categories'!$B$6,"HIGH EXPENSE",""))))</f>
        <v/>
      </c>
    </row>
    <row r="495">
      <c r="A495" s="21" t="n"/>
      <c r="B495" s="5" t="n"/>
      <c r="C495" s="5" t="n"/>
      <c r="D495" s="5" t="n"/>
      <c r="E495" s="5" t="n"/>
      <c r="F495" s="5" t="n"/>
      <c r="G495" s="5" t="n"/>
      <c r="H495" s="5" t="n"/>
      <c r="I495" s="22" t="n"/>
      <c r="J495" s="22" t="n"/>
      <c r="K495" s="23">
        <f>IF(COUNTA(A495:J495)=0,"",N(I495)+N(J495))</f>
        <v/>
      </c>
      <c r="L495" s="5" t="n"/>
      <c r="M495" s="5" t="n"/>
      <c r="N495" s="5" t="n"/>
      <c r="O495" s="8">
        <f>IF(A495="","",IF(OR(D495="",E495=""),"REVIEW",IF(L495="Missing","MISSING RECEIPT",IF(K495&gt;'Setup &amp; Categories'!$B$6,"HIGH EXPENSE",""))))</f>
        <v/>
      </c>
    </row>
    <row r="496">
      <c r="A496" s="21" t="n"/>
      <c r="B496" s="5" t="n"/>
      <c r="C496" s="5" t="n"/>
      <c r="D496" s="5" t="n"/>
      <c r="E496" s="5" t="n"/>
      <c r="F496" s="5" t="n"/>
      <c r="G496" s="5" t="n"/>
      <c r="H496" s="5" t="n"/>
      <c r="I496" s="22" t="n"/>
      <c r="J496" s="22" t="n"/>
      <c r="K496" s="23">
        <f>IF(COUNTA(A496:J496)=0,"",N(I496)+N(J496))</f>
        <v/>
      </c>
      <c r="L496" s="5" t="n"/>
      <c r="M496" s="5" t="n"/>
      <c r="N496" s="5" t="n"/>
      <c r="O496" s="8">
        <f>IF(A496="","",IF(OR(D496="",E496=""),"REVIEW",IF(L496="Missing","MISSING RECEIPT",IF(K496&gt;'Setup &amp; Categories'!$B$6,"HIGH EXPENSE",""))))</f>
        <v/>
      </c>
    </row>
    <row r="497">
      <c r="A497" s="21" t="n"/>
      <c r="B497" s="5" t="n"/>
      <c r="C497" s="5" t="n"/>
      <c r="D497" s="5" t="n"/>
      <c r="E497" s="5" t="n"/>
      <c r="F497" s="5" t="n"/>
      <c r="G497" s="5" t="n"/>
      <c r="H497" s="5" t="n"/>
      <c r="I497" s="22" t="n"/>
      <c r="J497" s="22" t="n"/>
      <c r="K497" s="23">
        <f>IF(COUNTA(A497:J497)=0,"",N(I497)+N(J497))</f>
        <v/>
      </c>
      <c r="L497" s="5" t="n"/>
      <c r="M497" s="5" t="n"/>
      <c r="N497" s="5" t="n"/>
      <c r="O497" s="8">
        <f>IF(A497="","",IF(OR(D497="",E497=""),"REVIEW",IF(L497="Missing","MISSING RECEIPT",IF(K497&gt;'Setup &amp; Categories'!$B$6,"HIGH EXPENSE",""))))</f>
        <v/>
      </c>
    </row>
    <row r="498">
      <c r="A498" s="21" t="n"/>
      <c r="B498" s="5" t="n"/>
      <c r="C498" s="5" t="n"/>
      <c r="D498" s="5" t="n"/>
      <c r="E498" s="5" t="n"/>
      <c r="F498" s="5" t="n"/>
      <c r="G498" s="5" t="n"/>
      <c r="H498" s="5" t="n"/>
      <c r="I498" s="22" t="n"/>
      <c r="J498" s="22" t="n"/>
      <c r="K498" s="23">
        <f>IF(COUNTA(A498:J498)=0,"",N(I498)+N(J498))</f>
        <v/>
      </c>
      <c r="L498" s="5" t="n"/>
      <c r="M498" s="5" t="n"/>
      <c r="N498" s="5" t="n"/>
      <c r="O498" s="8">
        <f>IF(A498="","",IF(OR(D498="",E498=""),"REVIEW",IF(L498="Missing","MISSING RECEIPT",IF(K498&gt;'Setup &amp; Categories'!$B$6,"HIGH EXPENSE",""))))</f>
        <v/>
      </c>
    </row>
    <row r="499">
      <c r="A499" s="21" t="n"/>
      <c r="B499" s="5" t="n"/>
      <c r="C499" s="5" t="n"/>
      <c r="D499" s="5" t="n"/>
      <c r="E499" s="5" t="n"/>
      <c r="F499" s="5" t="n"/>
      <c r="G499" s="5" t="n"/>
      <c r="H499" s="5" t="n"/>
      <c r="I499" s="22" t="n"/>
      <c r="J499" s="22" t="n"/>
      <c r="K499" s="23">
        <f>IF(COUNTA(A499:J499)=0,"",N(I499)+N(J499))</f>
        <v/>
      </c>
      <c r="L499" s="5" t="n"/>
      <c r="M499" s="5" t="n"/>
      <c r="N499" s="5" t="n"/>
      <c r="O499" s="8">
        <f>IF(A499="","",IF(OR(D499="",E499=""),"REVIEW",IF(L499="Missing","MISSING RECEIPT",IF(K499&gt;'Setup &amp; Categories'!$B$6,"HIGH EXPENSE",""))))</f>
        <v/>
      </c>
    </row>
    <row r="500">
      <c r="A500" s="21" t="n"/>
      <c r="B500" s="5" t="n"/>
      <c r="C500" s="5" t="n"/>
      <c r="D500" s="5" t="n"/>
      <c r="E500" s="5" t="n"/>
      <c r="F500" s="5" t="n"/>
      <c r="G500" s="5" t="n"/>
      <c r="H500" s="5" t="n"/>
      <c r="I500" s="22" t="n"/>
      <c r="J500" s="22" t="n"/>
      <c r="K500" s="23">
        <f>IF(COUNTA(A500:J500)=0,"",N(I500)+N(J500))</f>
        <v/>
      </c>
      <c r="L500" s="5" t="n"/>
      <c r="M500" s="5" t="n"/>
      <c r="N500" s="5" t="n"/>
      <c r="O500" s="8">
        <f>IF(A500="","",IF(OR(D500="",E500=""),"REVIEW",IF(L500="Missing","MISSING RECEIPT",IF(K500&gt;'Setup &amp; Categories'!$B$6,"HIGH EXPENSE",""))))</f>
        <v/>
      </c>
    </row>
    <row r="501">
      <c r="A501" s="21" t="n"/>
      <c r="B501" s="5" t="n"/>
      <c r="C501" s="5" t="n"/>
      <c r="D501" s="5" t="n"/>
      <c r="E501" s="5" t="n"/>
      <c r="F501" s="5" t="n"/>
      <c r="G501" s="5" t="n"/>
      <c r="H501" s="5" t="n"/>
      <c r="I501" s="22" t="n"/>
      <c r="J501" s="22" t="n"/>
      <c r="K501" s="23">
        <f>IF(COUNTA(A501:J501)=0,"",N(I501)+N(J501))</f>
        <v/>
      </c>
      <c r="L501" s="5" t="n"/>
      <c r="M501" s="5" t="n"/>
      <c r="N501" s="5" t="n"/>
      <c r="O501" s="8">
        <f>IF(A501="","",IF(OR(D501="",E501=""),"REVIEW",IF(L501="Missing","MISSING RECEIPT",IF(K501&gt;'Setup &amp; Categories'!$B$6,"HIGH EXPENSE",""))))</f>
        <v/>
      </c>
    </row>
    <row r="502">
      <c r="A502" s="21" t="n"/>
      <c r="B502" s="5" t="n"/>
      <c r="C502" s="5" t="n"/>
      <c r="D502" s="5" t="n"/>
      <c r="E502" s="5" t="n"/>
      <c r="F502" s="5" t="n"/>
      <c r="G502" s="5" t="n"/>
      <c r="H502" s="5" t="n"/>
      <c r="I502" s="22" t="n"/>
      <c r="J502" s="22" t="n"/>
      <c r="K502" s="23">
        <f>IF(COUNTA(A502:J502)=0,"",N(I502)+N(J502))</f>
        <v/>
      </c>
      <c r="L502" s="5" t="n"/>
      <c r="M502" s="5" t="n"/>
      <c r="N502" s="5" t="n"/>
      <c r="O502" s="8">
        <f>IF(A502="","",IF(OR(D502="",E502=""),"REVIEW",IF(L502="Missing","MISSING RECEIPT",IF(K502&gt;'Setup &amp; Categories'!$B$6,"HIGH EXPENSE",""))))</f>
        <v/>
      </c>
    </row>
    <row r="503">
      <c r="A503" s="21" t="n"/>
      <c r="B503" s="5" t="n"/>
      <c r="C503" s="5" t="n"/>
      <c r="D503" s="5" t="n"/>
      <c r="E503" s="5" t="n"/>
      <c r="F503" s="5" t="n"/>
      <c r="G503" s="5" t="n"/>
      <c r="H503" s="5" t="n"/>
      <c r="I503" s="22" t="n"/>
      <c r="J503" s="22" t="n"/>
      <c r="K503" s="23">
        <f>IF(COUNTA(A503:J503)=0,"",N(I503)+N(J503))</f>
        <v/>
      </c>
      <c r="L503" s="5" t="n"/>
      <c r="M503" s="5" t="n"/>
      <c r="N503" s="5" t="n"/>
      <c r="O503" s="8">
        <f>IF(A503="","",IF(OR(D503="",E503=""),"REVIEW",IF(L503="Missing","MISSING RECEIPT",IF(K503&gt;'Setup &amp; Categories'!$B$6,"HIGH EXPENSE",""))))</f>
        <v/>
      </c>
    </row>
    <row r="504">
      <c r="A504" s="21" t="n"/>
      <c r="B504" s="5" t="n"/>
      <c r="C504" s="5" t="n"/>
      <c r="D504" s="5" t="n"/>
      <c r="E504" s="5" t="n"/>
      <c r="F504" s="5" t="n"/>
      <c r="G504" s="5" t="n"/>
      <c r="H504" s="5" t="n"/>
      <c r="I504" s="22" t="n"/>
      <c r="J504" s="22" t="n"/>
      <c r="K504" s="23">
        <f>IF(COUNTA(A504:J504)=0,"",N(I504)+N(J504))</f>
        <v/>
      </c>
      <c r="L504" s="5" t="n"/>
      <c r="M504" s="5" t="n"/>
      <c r="N504" s="5" t="n"/>
      <c r="O504" s="8">
        <f>IF(A504="","",IF(OR(D504="",E504=""),"REVIEW",IF(L504="Missing","MISSING RECEIPT",IF(K504&gt;'Setup &amp; Categories'!$B$6,"HIGH EXPENSE",""))))</f>
        <v/>
      </c>
    </row>
  </sheetData>
  <autoFilter ref="A4:O504"/>
  <mergeCells count="2">
    <mergeCell ref="A1:O1"/>
    <mergeCell ref="A2:O2"/>
  </mergeCells>
  <conditionalFormatting sqref="O5:O504">
    <cfRule type="expression" priority="1" dxfId="0">
      <formula>O5="REVIEW"</formula>
    </cfRule>
    <cfRule type="expression" priority="2" dxfId="1">
      <formula>O5="MISSING RECEIPT"</formula>
    </cfRule>
    <cfRule type="expression" priority="3" dxfId="1">
      <formula>O5="HIGH EXPENSE"</formula>
    </cfRule>
  </conditionalFormatting>
  <dataValidations count="5">
    <dataValidation sqref="D5:D504" showDropDown="0" showInputMessage="0" showErrorMessage="0" allowBlank="1" type="list">
      <formula1>='Setup &amp; Categories'!$A$11:$A$94</formula1>
    </dataValidation>
    <dataValidation sqref="E5:E504" showDropDown="0" showInputMessage="0" showErrorMessage="0" allowBlank="1" type="list">
      <formula1>='Setup &amp; Categories'!$C$11:$C$15</formula1>
    </dataValidation>
    <dataValidation sqref="F5:F504" showDropDown="0" showInputMessage="0" showErrorMessage="0" allowBlank="1" type="list">
      <formula1>='Setup &amp; Categories'!$E$11:$E$13</formula1>
    </dataValidation>
    <dataValidation sqref="H5:H504" showDropDown="0" showInputMessage="0" showErrorMessage="0" allowBlank="1" type="list">
      <formula1>='Setup &amp; Categories'!$C$19:$C$25</formula1>
    </dataValidation>
    <dataValidation sqref="L5:L504" showDropDown="0" showInputMessage="0" showErrorMessage="0" allowBlank="1" type="list">
      <formula1>='Setup &amp; Categories'!$E$19:$E$22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41"/>
  <sheetViews>
    <sheetView showGridLines="0" zoomScale="9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Monthly Expense Dashboard</t>
        </is>
      </c>
    </row>
    <row r="2"/>
    <row r="3">
      <c r="A3" t="inlineStr">
        <is>
          <t>Reporting Year</t>
        </is>
      </c>
      <c r="B3" s="8">
        <f>'Setup &amp; Categories'!B5</f>
        <v/>
      </c>
    </row>
    <row r="4"/>
    <row r="5">
      <c r="A5" s="9" t="inlineStr">
        <is>
          <t>Category</t>
        </is>
      </c>
      <c r="B5" s="10" t="inlineStr">
        <is>
          <t>Jan</t>
        </is>
      </c>
      <c r="C5" s="10" t="inlineStr">
        <is>
          <t>Feb</t>
        </is>
      </c>
      <c r="D5" s="10" t="inlineStr">
        <is>
          <t>Mar</t>
        </is>
      </c>
      <c r="E5" s="10" t="inlineStr">
        <is>
          <t>Apr</t>
        </is>
      </c>
      <c r="F5" s="10" t="inlineStr">
        <is>
          <t>May</t>
        </is>
      </c>
      <c r="G5" s="10" t="inlineStr">
        <is>
          <t>Jun</t>
        </is>
      </c>
      <c r="H5" s="10" t="inlineStr">
        <is>
          <t>Jul</t>
        </is>
      </c>
      <c r="I5" s="10" t="inlineStr">
        <is>
          <t>Aug</t>
        </is>
      </c>
      <c r="J5" s="10" t="inlineStr">
        <is>
          <t>Sep</t>
        </is>
      </c>
      <c r="K5" s="10" t="inlineStr">
        <is>
          <t>Oct</t>
        </is>
      </c>
      <c r="L5" s="10" t="inlineStr">
        <is>
          <t>Nov</t>
        </is>
      </c>
      <c r="M5" s="10" t="inlineStr">
        <is>
          <t>Dec</t>
        </is>
      </c>
      <c r="N5" s="9" t="inlineStr">
        <is>
          <t>Annual</t>
        </is>
      </c>
    </row>
    <row r="6">
      <c r="A6" t="inlineStr">
        <is>
          <t>Payroll / Labor</t>
        </is>
      </c>
      <c r="B6" s="23">
        <f>SUMIFS('Expense Log'!$K$5:$K$504,'Expense Log'!$D$5:$D$504,"Cleaner Wages",'Expense Log'!$A$5:$A$504,"&gt;="&amp;DATE($B$3,1,1),'Expense Log'!$A$5:$A$504,"&lt;"&amp;EDATE(DATE($B$3,1,1),1))+SUMIFS('Expense Log'!$K$5:$K$504,'Expense Log'!$D$5:$D$504,"Payroll Taxes",'Expense Log'!$A$5:$A$504,"&gt;="&amp;DATE($B$3,1,1),'Expense Log'!$A$5:$A$504,"&lt;"&amp;EDATE(DATE($B$3,1,1),1))+SUMIFS('Expense Log'!$K$5:$K$504,'Expense Log'!$D$5:$D$504,"Workers Comp",'Expense Log'!$A$5:$A$504,"&gt;="&amp;DATE($B$3,1,1),'Expense Log'!$A$5:$A$504,"&lt;"&amp;EDATE(DATE($B$3,1,1),1))+SUMIFS('Expense Log'!$K$5:$K$504,'Expense Log'!$D$5:$D$504,"Benefits",'Expense Log'!$A$5:$A$504,"&gt;="&amp;DATE($B$3,1,1),'Expense Log'!$A$5:$A$504,"&lt;"&amp;EDATE(DATE($B$3,1,1),1))+SUMIFS('Expense Log'!$K$5:$K$504,'Expense Log'!$D$5:$D$504,"Bonuses",'Expense Log'!$A$5:$A$504,"&gt;="&amp;DATE($B$3,1,1),'Expense Log'!$A$5:$A$504,"&lt;"&amp;EDATE(DATE($B$3,1,1),1))+SUMIFS('Expense Log'!$K$5:$K$504,'Expense Log'!$D$5:$D$504,"Training",'Expense Log'!$A$5:$A$504,"&gt;="&amp;DATE($B$3,1,1),'Expense Log'!$A$5:$A$504,"&lt;"&amp;EDATE(DATE($B$3,1,1),1))+SUMIFS('Expense Log'!$K$5:$K$504,'Expense Log'!$D$5:$D$504,"Recruiting",'Expense Log'!$A$5:$A$504,"&gt;="&amp;DATE($B$3,1,1),'Expense Log'!$A$5:$A$504,"&lt;"&amp;EDATE(DATE($B$3,1,1),1))+SUMIFS('Expense Log'!$K$5:$K$504,'Expense Log'!$D$5:$D$504,"Uniforms",'Expense Log'!$A$5:$A$504,"&gt;="&amp;DATE($B$3,1,1),'Expense Log'!$A$5:$A$504,"&lt;"&amp;EDATE(DATE($B$3,1,1),1))+SUMIFS('Expense Log'!$K$5:$K$504,'Expense Log'!$D$5:$D$504,"Administrative Labor",'Expense Log'!$A$5:$A$504,"&gt;="&amp;DATE($B$3,1,1),'Expense Log'!$A$5:$A$504,"&lt;"&amp;EDATE(DATE($B$3,1,1),1))</f>
        <v/>
      </c>
      <c r="C6" s="23">
        <f>SUMIFS('Expense Log'!$K$5:$K$504,'Expense Log'!$D$5:$D$504,"Cleaner Wages",'Expense Log'!$A$5:$A$504,"&gt;="&amp;DATE($B$3,2,1),'Expense Log'!$A$5:$A$504,"&lt;"&amp;EDATE(DATE($B$3,2,1),1))+SUMIFS('Expense Log'!$K$5:$K$504,'Expense Log'!$D$5:$D$504,"Payroll Taxes",'Expense Log'!$A$5:$A$504,"&gt;="&amp;DATE($B$3,2,1),'Expense Log'!$A$5:$A$504,"&lt;"&amp;EDATE(DATE($B$3,2,1),1))+SUMIFS('Expense Log'!$K$5:$K$504,'Expense Log'!$D$5:$D$504,"Workers Comp",'Expense Log'!$A$5:$A$504,"&gt;="&amp;DATE($B$3,2,1),'Expense Log'!$A$5:$A$504,"&lt;"&amp;EDATE(DATE($B$3,2,1),1))+SUMIFS('Expense Log'!$K$5:$K$504,'Expense Log'!$D$5:$D$504,"Benefits",'Expense Log'!$A$5:$A$504,"&gt;="&amp;DATE($B$3,2,1),'Expense Log'!$A$5:$A$504,"&lt;"&amp;EDATE(DATE($B$3,2,1),1))+SUMIFS('Expense Log'!$K$5:$K$504,'Expense Log'!$D$5:$D$504,"Bonuses",'Expense Log'!$A$5:$A$504,"&gt;="&amp;DATE($B$3,2,1),'Expense Log'!$A$5:$A$504,"&lt;"&amp;EDATE(DATE($B$3,2,1),1))+SUMIFS('Expense Log'!$K$5:$K$504,'Expense Log'!$D$5:$D$504,"Training",'Expense Log'!$A$5:$A$504,"&gt;="&amp;DATE($B$3,2,1),'Expense Log'!$A$5:$A$504,"&lt;"&amp;EDATE(DATE($B$3,2,1),1))+SUMIFS('Expense Log'!$K$5:$K$504,'Expense Log'!$D$5:$D$504,"Recruiting",'Expense Log'!$A$5:$A$504,"&gt;="&amp;DATE($B$3,2,1),'Expense Log'!$A$5:$A$504,"&lt;"&amp;EDATE(DATE($B$3,2,1),1))+SUMIFS('Expense Log'!$K$5:$K$504,'Expense Log'!$D$5:$D$504,"Uniforms",'Expense Log'!$A$5:$A$504,"&gt;="&amp;DATE($B$3,2,1),'Expense Log'!$A$5:$A$504,"&lt;"&amp;EDATE(DATE($B$3,2,1),1))+SUMIFS('Expense Log'!$K$5:$K$504,'Expense Log'!$D$5:$D$504,"Administrative Labor",'Expense Log'!$A$5:$A$504,"&gt;="&amp;DATE($B$3,2,1),'Expense Log'!$A$5:$A$504,"&lt;"&amp;EDATE(DATE($B$3,2,1),1))</f>
        <v/>
      </c>
      <c r="D6" s="23">
        <f>SUMIFS('Expense Log'!$K$5:$K$504,'Expense Log'!$D$5:$D$504,"Cleaner Wages",'Expense Log'!$A$5:$A$504,"&gt;="&amp;DATE($B$3,3,1),'Expense Log'!$A$5:$A$504,"&lt;"&amp;EDATE(DATE($B$3,3,1),1))+SUMIFS('Expense Log'!$K$5:$K$504,'Expense Log'!$D$5:$D$504,"Payroll Taxes",'Expense Log'!$A$5:$A$504,"&gt;="&amp;DATE($B$3,3,1),'Expense Log'!$A$5:$A$504,"&lt;"&amp;EDATE(DATE($B$3,3,1),1))+SUMIFS('Expense Log'!$K$5:$K$504,'Expense Log'!$D$5:$D$504,"Workers Comp",'Expense Log'!$A$5:$A$504,"&gt;="&amp;DATE($B$3,3,1),'Expense Log'!$A$5:$A$504,"&lt;"&amp;EDATE(DATE($B$3,3,1),1))+SUMIFS('Expense Log'!$K$5:$K$504,'Expense Log'!$D$5:$D$504,"Benefits",'Expense Log'!$A$5:$A$504,"&gt;="&amp;DATE($B$3,3,1),'Expense Log'!$A$5:$A$504,"&lt;"&amp;EDATE(DATE($B$3,3,1),1))+SUMIFS('Expense Log'!$K$5:$K$504,'Expense Log'!$D$5:$D$504,"Bonuses",'Expense Log'!$A$5:$A$504,"&gt;="&amp;DATE($B$3,3,1),'Expense Log'!$A$5:$A$504,"&lt;"&amp;EDATE(DATE($B$3,3,1),1))+SUMIFS('Expense Log'!$K$5:$K$504,'Expense Log'!$D$5:$D$504,"Training",'Expense Log'!$A$5:$A$504,"&gt;="&amp;DATE($B$3,3,1),'Expense Log'!$A$5:$A$504,"&lt;"&amp;EDATE(DATE($B$3,3,1),1))+SUMIFS('Expense Log'!$K$5:$K$504,'Expense Log'!$D$5:$D$504,"Recruiting",'Expense Log'!$A$5:$A$504,"&gt;="&amp;DATE($B$3,3,1),'Expense Log'!$A$5:$A$504,"&lt;"&amp;EDATE(DATE($B$3,3,1),1))+SUMIFS('Expense Log'!$K$5:$K$504,'Expense Log'!$D$5:$D$504,"Uniforms",'Expense Log'!$A$5:$A$504,"&gt;="&amp;DATE($B$3,3,1),'Expense Log'!$A$5:$A$504,"&lt;"&amp;EDATE(DATE($B$3,3,1),1))+SUMIFS('Expense Log'!$K$5:$K$504,'Expense Log'!$D$5:$D$504,"Administrative Labor",'Expense Log'!$A$5:$A$504,"&gt;="&amp;DATE($B$3,3,1),'Expense Log'!$A$5:$A$504,"&lt;"&amp;EDATE(DATE($B$3,3,1),1))</f>
        <v/>
      </c>
      <c r="E6" s="23">
        <f>SUMIFS('Expense Log'!$K$5:$K$504,'Expense Log'!$D$5:$D$504,"Cleaner Wages",'Expense Log'!$A$5:$A$504,"&gt;="&amp;DATE($B$3,4,1),'Expense Log'!$A$5:$A$504,"&lt;"&amp;EDATE(DATE($B$3,4,1),1))+SUMIFS('Expense Log'!$K$5:$K$504,'Expense Log'!$D$5:$D$504,"Payroll Taxes",'Expense Log'!$A$5:$A$504,"&gt;="&amp;DATE($B$3,4,1),'Expense Log'!$A$5:$A$504,"&lt;"&amp;EDATE(DATE($B$3,4,1),1))+SUMIFS('Expense Log'!$K$5:$K$504,'Expense Log'!$D$5:$D$504,"Workers Comp",'Expense Log'!$A$5:$A$504,"&gt;="&amp;DATE($B$3,4,1),'Expense Log'!$A$5:$A$504,"&lt;"&amp;EDATE(DATE($B$3,4,1),1))+SUMIFS('Expense Log'!$K$5:$K$504,'Expense Log'!$D$5:$D$504,"Benefits",'Expense Log'!$A$5:$A$504,"&gt;="&amp;DATE($B$3,4,1),'Expense Log'!$A$5:$A$504,"&lt;"&amp;EDATE(DATE($B$3,4,1),1))+SUMIFS('Expense Log'!$K$5:$K$504,'Expense Log'!$D$5:$D$504,"Bonuses",'Expense Log'!$A$5:$A$504,"&gt;="&amp;DATE($B$3,4,1),'Expense Log'!$A$5:$A$504,"&lt;"&amp;EDATE(DATE($B$3,4,1),1))+SUMIFS('Expense Log'!$K$5:$K$504,'Expense Log'!$D$5:$D$504,"Training",'Expense Log'!$A$5:$A$504,"&gt;="&amp;DATE($B$3,4,1),'Expense Log'!$A$5:$A$504,"&lt;"&amp;EDATE(DATE($B$3,4,1),1))+SUMIFS('Expense Log'!$K$5:$K$504,'Expense Log'!$D$5:$D$504,"Recruiting",'Expense Log'!$A$5:$A$504,"&gt;="&amp;DATE($B$3,4,1),'Expense Log'!$A$5:$A$504,"&lt;"&amp;EDATE(DATE($B$3,4,1),1))+SUMIFS('Expense Log'!$K$5:$K$504,'Expense Log'!$D$5:$D$504,"Uniforms",'Expense Log'!$A$5:$A$504,"&gt;="&amp;DATE($B$3,4,1),'Expense Log'!$A$5:$A$504,"&lt;"&amp;EDATE(DATE($B$3,4,1),1))+SUMIFS('Expense Log'!$K$5:$K$504,'Expense Log'!$D$5:$D$504,"Administrative Labor",'Expense Log'!$A$5:$A$504,"&gt;="&amp;DATE($B$3,4,1),'Expense Log'!$A$5:$A$504,"&lt;"&amp;EDATE(DATE($B$3,4,1),1))</f>
        <v/>
      </c>
      <c r="F6" s="23">
        <f>SUMIFS('Expense Log'!$K$5:$K$504,'Expense Log'!$D$5:$D$504,"Cleaner Wages",'Expense Log'!$A$5:$A$504,"&gt;="&amp;DATE($B$3,5,1),'Expense Log'!$A$5:$A$504,"&lt;"&amp;EDATE(DATE($B$3,5,1),1))+SUMIFS('Expense Log'!$K$5:$K$504,'Expense Log'!$D$5:$D$504,"Payroll Taxes",'Expense Log'!$A$5:$A$504,"&gt;="&amp;DATE($B$3,5,1),'Expense Log'!$A$5:$A$504,"&lt;"&amp;EDATE(DATE($B$3,5,1),1))+SUMIFS('Expense Log'!$K$5:$K$504,'Expense Log'!$D$5:$D$504,"Workers Comp",'Expense Log'!$A$5:$A$504,"&gt;="&amp;DATE($B$3,5,1),'Expense Log'!$A$5:$A$504,"&lt;"&amp;EDATE(DATE($B$3,5,1),1))+SUMIFS('Expense Log'!$K$5:$K$504,'Expense Log'!$D$5:$D$504,"Benefits",'Expense Log'!$A$5:$A$504,"&gt;="&amp;DATE($B$3,5,1),'Expense Log'!$A$5:$A$504,"&lt;"&amp;EDATE(DATE($B$3,5,1),1))+SUMIFS('Expense Log'!$K$5:$K$504,'Expense Log'!$D$5:$D$504,"Bonuses",'Expense Log'!$A$5:$A$504,"&gt;="&amp;DATE($B$3,5,1),'Expense Log'!$A$5:$A$504,"&lt;"&amp;EDATE(DATE($B$3,5,1),1))+SUMIFS('Expense Log'!$K$5:$K$504,'Expense Log'!$D$5:$D$504,"Training",'Expense Log'!$A$5:$A$504,"&gt;="&amp;DATE($B$3,5,1),'Expense Log'!$A$5:$A$504,"&lt;"&amp;EDATE(DATE($B$3,5,1),1))+SUMIFS('Expense Log'!$K$5:$K$504,'Expense Log'!$D$5:$D$504,"Recruiting",'Expense Log'!$A$5:$A$504,"&gt;="&amp;DATE($B$3,5,1),'Expense Log'!$A$5:$A$504,"&lt;"&amp;EDATE(DATE($B$3,5,1),1))+SUMIFS('Expense Log'!$K$5:$K$504,'Expense Log'!$D$5:$D$504,"Uniforms",'Expense Log'!$A$5:$A$504,"&gt;="&amp;DATE($B$3,5,1),'Expense Log'!$A$5:$A$504,"&lt;"&amp;EDATE(DATE($B$3,5,1),1))+SUMIFS('Expense Log'!$K$5:$K$504,'Expense Log'!$D$5:$D$504,"Administrative Labor",'Expense Log'!$A$5:$A$504,"&gt;="&amp;DATE($B$3,5,1),'Expense Log'!$A$5:$A$504,"&lt;"&amp;EDATE(DATE($B$3,5,1),1))</f>
        <v/>
      </c>
      <c r="G6" s="23">
        <f>SUMIFS('Expense Log'!$K$5:$K$504,'Expense Log'!$D$5:$D$504,"Cleaner Wages",'Expense Log'!$A$5:$A$504,"&gt;="&amp;DATE($B$3,6,1),'Expense Log'!$A$5:$A$504,"&lt;"&amp;EDATE(DATE($B$3,6,1),1))+SUMIFS('Expense Log'!$K$5:$K$504,'Expense Log'!$D$5:$D$504,"Payroll Taxes",'Expense Log'!$A$5:$A$504,"&gt;="&amp;DATE($B$3,6,1),'Expense Log'!$A$5:$A$504,"&lt;"&amp;EDATE(DATE($B$3,6,1),1))+SUMIFS('Expense Log'!$K$5:$K$504,'Expense Log'!$D$5:$D$504,"Workers Comp",'Expense Log'!$A$5:$A$504,"&gt;="&amp;DATE($B$3,6,1),'Expense Log'!$A$5:$A$504,"&lt;"&amp;EDATE(DATE($B$3,6,1),1))+SUMIFS('Expense Log'!$K$5:$K$504,'Expense Log'!$D$5:$D$504,"Benefits",'Expense Log'!$A$5:$A$504,"&gt;="&amp;DATE($B$3,6,1),'Expense Log'!$A$5:$A$504,"&lt;"&amp;EDATE(DATE($B$3,6,1),1))+SUMIFS('Expense Log'!$K$5:$K$504,'Expense Log'!$D$5:$D$504,"Bonuses",'Expense Log'!$A$5:$A$504,"&gt;="&amp;DATE($B$3,6,1),'Expense Log'!$A$5:$A$504,"&lt;"&amp;EDATE(DATE($B$3,6,1),1))+SUMIFS('Expense Log'!$K$5:$K$504,'Expense Log'!$D$5:$D$504,"Training",'Expense Log'!$A$5:$A$504,"&gt;="&amp;DATE($B$3,6,1),'Expense Log'!$A$5:$A$504,"&lt;"&amp;EDATE(DATE($B$3,6,1),1))+SUMIFS('Expense Log'!$K$5:$K$504,'Expense Log'!$D$5:$D$504,"Recruiting",'Expense Log'!$A$5:$A$504,"&gt;="&amp;DATE($B$3,6,1),'Expense Log'!$A$5:$A$504,"&lt;"&amp;EDATE(DATE($B$3,6,1),1))+SUMIFS('Expense Log'!$K$5:$K$504,'Expense Log'!$D$5:$D$504,"Uniforms",'Expense Log'!$A$5:$A$504,"&gt;="&amp;DATE($B$3,6,1),'Expense Log'!$A$5:$A$504,"&lt;"&amp;EDATE(DATE($B$3,6,1),1))+SUMIFS('Expense Log'!$K$5:$K$504,'Expense Log'!$D$5:$D$504,"Administrative Labor",'Expense Log'!$A$5:$A$504,"&gt;="&amp;DATE($B$3,6,1),'Expense Log'!$A$5:$A$504,"&lt;"&amp;EDATE(DATE($B$3,6,1),1))</f>
        <v/>
      </c>
      <c r="H6" s="23">
        <f>SUMIFS('Expense Log'!$K$5:$K$504,'Expense Log'!$D$5:$D$504,"Cleaner Wages",'Expense Log'!$A$5:$A$504,"&gt;="&amp;DATE($B$3,7,1),'Expense Log'!$A$5:$A$504,"&lt;"&amp;EDATE(DATE($B$3,7,1),1))+SUMIFS('Expense Log'!$K$5:$K$504,'Expense Log'!$D$5:$D$504,"Payroll Taxes",'Expense Log'!$A$5:$A$504,"&gt;="&amp;DATE($B$3,7,1),'Expense Log'!$A$5:$A$504,"&lt;"&amp;EDATE(DATE($B$3,7,1),1))+SUMIFS('Expense Log'!$K$5:$K$504,'Expense Log'!$D$5:$D$504,"Workers Comp",'Expense Log'!$A$5:$A$504,"&gt;="&amp;DATE($B$3,7,1),'Expense Log'!$A$5:$A$504,"&lt;"&amp;EDATE(DATE($B$3,7,1),1))+SUMIFS('Expense Log'!$K$5:$K$504,'Expense Log'!$D$5:$D$504,"Benefits",'Expense Log'!$A$5:$A$504,"&gt;="&amp;DATE($B$3,7,1),'Expense Log'!$A$5:$A$504,"&lt;"&amp;EDATE(DATE($B$3,7,1),1))+SUMIFS('Expense Log'!$K$5:$K$504,'Expense Log'!$D$5:$D$504,"Bonuses",'Expense Log'!$A$5:$A$504,"&gt;="&amp;DATE($B$3,7,1),'Expense Log'!$A$5:$A$504,"&lt;"&amp;EDATE(DATE($B$3,7,1),1))+SUMIFS('Expense Log'!$K$5:$K$504,'Expense Log'!$D$5:$D$504,"Training",'Expense Log'!$A$5:$A$504,"&gt;="&amp;DATE($B$3,7,1),'Expense Log'!$A$5:$A$504,"&lt;"&amp;EDATE(DATE($B$3,7,1),1))+SUMIFS('Expense Log'!$K$5:$K$504,'Expense Log'!$D$5:$D$504,"Recruiting",'Expense Log'!$A$5:$A$504,"&gt;="&amp;DATE($B$3,7,1),'Expense Log'!$A$5:$A$504,"&lt;"&amp;EDATE(DATE($B$3,7,1),1))+SUMIFS('Expense Log'!$K$5:$K$504,'Expense Log'!$D$5:$D$504,"Uniforms",'Expense Log'!$A$5:$A$504,"&gt;="&amp;DATE($B$3,7,1),'Expense Log'!$A$5:$A$504,"&lt;"&amp;EDATE(DATE($B$3,7,1),1))+SUMIFS('Expense Log'!$K$5:$K$504,'Expense Log'!$D$5:$D$504,"Administrative Labor",'Expense Log'!$A$5:$A$504,"&gt;="&amp;DATE($B$3,7,1),'Expense Log'!$A$5:$A$504,"&lt;"&amp;EDATE(DATE($B$3,7,1),1))</f>
        <v/>
      </c>
      <c r="I6" s="23">
        <f>SUMIFS('Expense Log'!$K$5:$K$504,'Expense Log'!$D$5:$D$504,"Cleaner Wages",'Expense Log'!$A$5:$A$504,"&gt;="&amp;DATE($B$3,8,1),'Expense Log'!$A$5:$A$504,"&lt;"&amp;EDATE(DATE($B$3,8,1),1))+SUMIFS('Expense Log'!$K$5:$K$504,'Expense Log'!$D$5:$D$504,"Payroll Taxes",'Expense Log'!$A$5:$A$504,"&gt;="&amp;DATE($B$3,8,1),'Expense Log'!$A$5:$A$504,"&lt;"&amp;EDATE(DATE($B$3,8,1),1))+SUMIFS('Expense Log'!$K$5:$K$504,'Expense Log'!$D$5:$D$504,"Workers Comp",'Expense Log'!$A$5:$A$504,"&gt;="&amp;DATE($B$3,8,1),'Expense Log'!$A$5:$A$504,"&lt;"&amp;EDATE(DATE($B$3,8,1),1))+SUMIFS('Expense Log'!$K$5:$K$504,'Expense Log'!$D$5:$D$504,"Benefits",'Expense Log'!$A$5:$A$504,"&gt;="&amp;DATE($B$3,8,1),'Expense Log'!$A$5:$A$504,"&lt;"&amp;EDATE(DATE($B$3,8,1),1))+SUMIFS('Expense Log'!$K$5:$K$504,'Expense Log'!$D$5:$D$504,"Bonuses",'Expense Log'!$A$5:$A$504,"&gt;="&amp;DATE($B$3,8,1),'Expense Log'!$A$5:$A$504,"&lt;"&amp;EDATE(DATE($B$3,8,1),1))+SUMIFS('Expense Log'!$K$5:$K$504,'Expense Log'!$D$5:$D$504,"Training",'Expense Log'!$A$5:$A$504,"&gt;="&amp;DATE($B$3,8,1),'Expense Log'!$A$5:$A$504,"&lt;"&amp;EDATE(DATE($B$3,8,1),1))+SUMIFS('Expense Log'!$K$5:$K$504,'Expense Log'!$D$5:$D$504,"Recruiting",'Expense Log'!$A$5:$A$504,"&gt;="&amp;DATE($B$3,8,1),'Expense Log'!$A$5:$A$504,"&lt;"&amp;EDATE(DATE($B$3,8,1),1))+SUMIFS('Expense Log'!$K$5:$K$504,'Expense Log'!$D$5:$D$504,"Uniforms",'Expense Log'!$A$5:$A$504,"&gt;="&amp;DATE($B$3,8,1),'Expense Log'!$A$5:$A$504,"&lt;"&amp;EDATE(DATE($B$3,8,1),1))+SUMIFS('Expense Log'!$K$5:$K$504,'Expense Log'!$D$5:$D$504,"Administrative Labor",'Expense Log'!$A$5:$A$504,"&gt;="&amp;DATE($B$3,8,1),'Expense Log'!$A$5:$A$504,"&lt;"&amp;EDATE(DATE($B$3,8,1),1))</f>
        <v/>
      </c>
      <c r="J6" s="23">
        <f>SUMIFS('Expense Log'!$K$5:$K$504,'Expense Log'!$D$5:$D$504,"Cleaner Wages",'Expense Log'!$A$5:$A$504,"&gt;="&amp;DATE($B$3,9,1),'Expense Log'!$A$5:$A$504,"&lt;"&amp;EDATE(DATE($B$3,9,1),1))+SUMIFS('Expense Log'!$K$5:$K$504,'Expense Log'!$D$5:$D$504,"Payroll Taxes",'Expense Log'!$A$5:$A$504,"&gt;="&amp;DATE($B$3,9,1),'Expense Log'!$A$5:$A$504,"&lt;"&amp;EDATE(DATE($B$3,9,1),1))+SUMIFS('Expense Log'!$K$5:$K$504,'Expense Log'!$D$5:$D$504,"Workers Comp",'Expense Log'!$A$5:$A$504,"&gt;="&amp;DATE($B$3,9,1),'Expense Log'!$A$5:$A$504,"&lt;"&amp;EDATE(DATE($B$3,9,1),1))+SUMIFS('Expense Log'!$K$5:$K$504,'Expense Log'!$D$5:$D$504,"Benefits",'Expense Log'!$A$5:$A$504,"&gt;="&amp;DATE($B$3,9,1),'Expense Log'!$A$5:$A$504,"&lt;"&amp;EDATE(DATE($B$3,9,1),1))+SUMIFS('Expense Log'!$K$5:$K$504,'Expense Log'!$D$5:$D$504,"Bonuses",'Expense Log'!$A$5:$A$504,"&gt;="&amp;DATE($B$3,9,1),'Expense Log'!$A$5:$A$504,"&lt;"&amp;EDATE(DATE($B$3,9,1),1))+SUMIFS('Expense Log'!$K$5:$K$504,'Expense Log'!$D$5:$D$504,"Training",'Expense Log'!$A$5:$A$504,"&gt;="&amp;DATE($B$3,9,1),'Expense Log'!$A$5:$A$504,"&lt;"&amp;EDATE(DATE($B$3,9,1),1))+SUMIFS('Expense Log'!$K$5:$K$504,'Expense Log'!$D$5:$D$504,"Recruiting",'Expense Log'!$A$5:$A$504,"&gt;="&amp;DATE($B$3,9,1),'Expense Log'!$A$5:$A$504,"&lt;"&amp;EDATE(DATE($B$3,9,1),1))+SUMIFS('Expense Log'!$K$5:$K$504,'Expense Log'!$D$5:$D$504,"Uniforms",'Expense Log'!$A$5:$A$504,"&gt;="&amp;DATE($B$3,9,1),'Expense Log'!$A$5:$A$504,"&lt;"&amp;EDATE(DATE($B$3,9,1),1))+SUMIFS('Expense Log'!$K$5:$K$504,'Expense Log'!$D$5:$D$504,"Administrative Labor",'Expense Log'!$A$5:$A$504,"&gt;="&amp;DATE($B$3,9,1),'Expense Log'!$A$5:$A$504,"&lt;"&amp;EDATE(DATE($B$3,9,1),1))</f>
        <v/>
      </c>
      <c r="K6" s="23">
        <f>SUMIFS('Expense Log'!$K$5:$K$504,'Expense Log'!$D$5:$D$504,"Cleaner Wages",'Expense Log'!$A$5:$A$504,"&gt;="&amp;DATE($B$3,10,1),'Expense Log'!$A$5:$A$504,"&lt;"&amp;EDATE(DATE($B$3,10,1),1))+SUMIFS('Expense Log'!$K$5:$K$504,'Expense Log'!$D$5:$D$504,"Payroll Taxes",'Expense Log'!$A$5:$A$504,"&gt;="&amp;DATE($B$3,10,1),'Expense Log'!$A$5:$A$504,"&lt;"&amp;EDATE(DATE($B$3,10,1),1))+SUMIFS('Expense Log'!$K$5:$K$504,'Expense Log'!$D$5:$D$504,"Workers Comp",'Expense Log'!$A$5:$A$504,"&gt;="&amp;DATE($B$3,10,1),'Expense Log'!$A$5:$A$504,"&lt;"&amp;EDATE(DATE($B$3,10,1),1))+SUMIFS('Expense Log'!$K$5:$K$504,'Expense Log'!$D$5:$D$504,"Benefits",'Expense Log'!$A$5:$A$504,"&gt;="&amp;DATE($B$3,10,1),'Expense Log'!$A$5:$A$504,"&lt;"&amp;EDATE(DATE($B$3,10,1),1))+SUMIFS('Expense Log'!$K$5:$K$504,'Expense Log'!$D$5:$D$504,"Bonuses",'Expense Log'!$A$5:$A$504,"&gt;="&amp;DATE($B$3,10,1),'Expense Log'!$A$5:$A$504,"&lt;"&amp;EDATE(DATE($B$3,10,1),1))+SUMIFS('Expense Log'!$K$5:$K$504,'Expense Log'!$D$5:$D$504,"Training",'Expense Log'!$A$5:$A$504,"&gt;="&amp;DATE($B$3,10,1),'Expense Log'!$A$5:$A$504,"&lt;"&amp;EDATE(DATE($B$3,10,1),1))+SUMIFS('Expense Log'!$K$5:$K$504,'Expense Log'!$D$5:$D$504,"Recruiting",'Expense Log'!$A$5:$A$504,"&gt;="&amp;DATE($B$3,10,1),'Expense Log'!$A$5:$A$504,"&lt;"&amp;EDATE(DATE($B$3,10,1),1))+SUMIFS('Expense Log'!$K$5:$K$504,'Expense Log'!$D$5:$D$504,"Uniforms",'Expense Log'!$A$5:$A$504,"&gt;="&amp;DATE($B$3,10,1),'Expense Log'!$A$5:$A$504,"&lt;"&amp;EDATE(DATE($B$3,10,1),1))+SUMIFS('Expense Log'!$K$5:$K$504,'Expense Log'!$D$5:$D$504,"Administrative Labor",'Expense Log'!$A$5:$A$504,"&gt;="&amp;DATE($B$3,10,1),'Expense Log'!$A$5:$A$504,"&lt;"&amp;EDATE(DATE($B$3,10,1),1))</f>
        <v/>
      </c>
      <c r="L6" s="23">
        <f>SUMIFS('Expense Log'!$K$5:$K$504,'Expense Log'!$D$5:$D$504,"Cleaner Wages",'Expense Log'!$A$5:$A$504,"&gt;="&amp;DATE($B$3,11,1),'Expense Log'!$A$5:$A$504,"&lt;"&amp;EDATE(DATE($B$3,11,1),1))+SUMIFS('Expense Log'!$K$5:$K$504,'Expense Log'!$D$5:$D$504,"Payroll Taxes",'Expense Log'!$A$5:$A$504,"&gt;="&amp;DATE($B$3,11,1),'Expense Log'!$A$5:$A$504,"&lt;"&amp;EDATE(DATE($B$3,11,1),1))+SUMIFS('Expense Log'!$K$5:$K$504,'Expense Log'!$D$5:$D$504,"Workers Comp",'Expense Log'!$A$5:$A$504,"&gt;="&amp;DATE($B$3,11,1),'Expense Log'!$A$5:$A$504,"&lt;"&amp;EDATE(DATE($B$3,11,1),1))+SUMIFS('Expense Log'!$K$5:$K$504,'Expense Log'!$D$5:$D$504,"Benefits",'Expense Log'!$A$5:$A$504,"&gt;="&amp;DATE($B$3,11,1),'Expense Log'!$A$5:$A$504,"&lt;"&amp;EDATE(DATE($B$3,11,1),1))+SUMIFS('Expense Log'!$K$5:$K$504,'Expense Log'!$D$5:$D$504,"Bonuses",'Expense Log'!$A$5:$A$504,"&gt;="&amp;DATE($B$3,11,1),'Expense Log'!$A$5:$A$504,"&lt;"&amp;EDATE(DATE($B$3,11,1),1))+SUMIFS('Expense Log'!$K$5:$K$504,'Expense Log'!$D$5:$D$504,"Training",'Expense Log'!$A$5:$A$504,"&gt;="&amp;DATE($B$3,11,1),'Expense Log'!$A$5:$A$504,"&lt;"&amp;EDATE(DATE($B$3,11,1),1))+SUMIFS('Expense Log'!$K$5:$K$504,'Expense Log'!$D$5:$D$504,"Recruiting",'Expense Log'!$A$5:$A$504,"&gt;="&amp;DATE($B$3,11,1),'Expense Log'!$A$5:$A$504,"&lt;"&amp;EDATE(DATE($B$3,11,1),1))+SUMIFS('Expense Log'!$K$5:$K$504,'Expense Log'!$D$5:$D$504,"Uniforms",'Expense Log'!$A$5:$A$504,"&gt;="&amp;DATE($B$3,11,1),'Expense Log'!$A$5:$A$504,"&lt;"&amp;EDATE(DATE($B$3,11,1),1))+SUMIFS('Expense Log'!$K$5:$K$504,'Expense Log'!$D$5:$D$504,"Administrative Labor",'Expense Log'!$A$5:$A$504,"&gt;="&amp;DATE($B$3,11,1),'Expense Log'!$A$5:$A$504,"&lt;"&amp;EDATE(DATE($B$3,11,1),1))</f>
        <v/>
      </c>
      <c r="M6" s="23">
        <f>SUMIFS('Expense Log'!$K$5:$K$504,'Expense Log'!$D$5:$D$504,"Cleaner Wages",'Expense Log'!$A$5:$A$504,"&gt;="&amp;DATE($B$3,12,1),'Expense Log'!$A$5:$A$504,"&lt;"&amp;EDATE(DATE($B$3,12,1),1))+SUMIFS('Expense Log'!$K$5:$K$504,'Expense Log'!$D$5:$D$504,"Payroll Taxes",'Expense Log'!$A$5:$A$504,"&gt;="&amp;DATE($B$3,12,1),'Expense Log'!$A$5:$A$504,"&lt;"&amp;EDATE(DATE($B$3,12,1),1))+SUMIFS('Expense Log'!$K$5:$K$504,'Expense Log'!$D$5:$D$504,"Workers Comp",'Expense Log'!$A$5:$A$504,"&gt;="&amp;DATE($B$3,12,1),'Expense Log'!$A$5:$A$504,"&lt;"&amp;EDATE(DATE($B$3,12,1),1))+SUMIFS('Expense Log'!$K$5:$K$504,'Expense Log'!$D$5:$D$504,"Benefits",'Expense Log'!$A$5:$A$504,"&gt;="&amp;DATE($B$3,12,1),'Expense Log'!$A$5:$A$504,"&lt;"&amp;EDATE(DATE($B$3,12,1),1))+SUMIFS('Expense Log'!$K$5:$K$504,'Expense Log'!$D$5:$D$504,"Bonuses",'Expense Log'!$A$5:$A$504,"&gt;="&amp;DATE($B$3,12,1),'Expense Log'!$A$5:$A$504,"&lt;"&amp;EDATE(DATE($B$3,12,1),1))+SUMIFS('Expense Log'!$K$5:$K$504,'Expense Log'!$D$5:$D$504,"Training",'Expense Log'!$A$5:$A$504,"&gt;="&amp;DATE($B$3,12,1),'Expense Log'!$A$5:$A$504,"&lt;"&amp;EDATE(DATE($B$3,12,1),1))+SUMIFS('Expense Log'!$K$5:$K$504,'Expense Log'!$D$5:$D$504,"Recruiting",'Expense Log'!$A$5:$A$504,"&gt;="&amp;DATE($B$3,12,1),'Expense Log'!$A$5:$A$504,"&lt;"&amp;EDATE(DATE($B$3,12,1),1))+SUMIFS('Expense Log'!$K$5:$K$504,'Expense Log'!$D$5:$D$504,"Uniforms",'Expense Log'!$A$5:$A$504,"&gt;="&amp;DATE($B$3,12,1),'Expense Log'!$A$5:$A$504,"&lt;"&amp;EDATE(DATE($B$3,12,1),1))+SUMIFS('Expense Log'!$K$5:$K$504,'Expense Log'!$D$5:$D$504,"Administrative Labor",'Expense Log'!$A$5:$A$504,"&gt;="&amp;DATE($B$3,12,1),'Expense Log'!$A$5:$A$504,"&lt;"&amp;EDATE(DATE($B$3,12,1),1))</f>
        <v/>
      </c>
      <c r="N6" s="23">
        <f>SUM(B6:M6)</f>
        <v/>
      </c>
    </row>
    <row r="7">
      <c r="A7" t="inlineStr">
        <is>
          <t>Cleaning Supplies</t>
        </is>
      </c>
      <c r="B7" s="23">
        <f>SUMIFS('Expense Log'!$K$5:$K$504,'Expense Log'!$D$5:$D$504,"Cleaning Chemicals",'Expense Log'!$A$5:$A$504,"&gt;="&amp;DATE($B$3,1,1),'Expense Log'!$A$5:$A$504,"&lt;"&amp;EDATE(DATE($B$3,1,1),1))+SUMIFS('Expense Log'!$K$5:$K$504,'Expense Log'!$D$5:$D$504,"Microfiber / Mop Supplies",'Expense Log'!$A$5:$A$504,"&gt;="&amp;DATE($B$3,1,1),'Expense Log'!$A$5:$A$504,"&lt;"&amp;EDATE(DATE($B$3,1,1),1))+SUMIFS('Expense Log'!$K$5:$K$504,'Expense Log'!$D$5:$D$504,"Vacuum Supplies",'Expense Log'!$A$5:$A$504,"&gt;="&amp;DATE($B$3,1,1),'Expense Log'!$A$5:$A$504,"&lt;"&amp;EDATE(DATE($B$3,1,1),1))+SUMIFS('Expense Log'!$K$5:$K$504,'Expense Log'!$D$5:$D$504,"Trash Liners",'Expense Log'!$A$5:$A$504,"&gt;="&amp;DATE($B$3,1,1),'Expense Log'!$A$5:$A$504,"&lt;"&amp;EDATE(DATE($B$3,1,1),1))+SUMIFS('Expense Log'!$K$5:$K$504,'Expense Log'!$D$5:$D$504,"PPE",'Expense Log'!$A$5:$A$504,"&gt;="&amp;DATE($B$3,1,1),'Expense Log'!$A$5:$A$504,"&lt;"&amp;EDATE(DATE($B$3,1,1),1))+SUMIFS('Expense Log'!$K$5:$K$504,'Expense Log'!$D$5:$D$504,"Disposable Supplies",'Expense Log'!$A$5:$A$504,"&gt;="&amp;DATE($B$3,1,1),'Expense Log'!$A$5:$A$504,"&lt;"&amp;EDATE(DATE($B$3,1,1),1))+SUMIFS('Expense Log'!$K$5:$K$504,'Expense Log'!$D$5:$D$504,"Guest / Client Consumables",'Expense Log'!$A$5:$A$504,"&gt;="&amp;DATE($B$3,1,1),'Expense Log'!$A$5:$A$504,"&lt;"&amp;EDATE(DATE($B$3,1,1),1))+SUMIFS('Expense Log'!$K$5:$K$504,'Expense Log'!$D$5:$D$504,"Other Cleaning Supplies",'Expense Log'!$A$5:$A$504,"&gt;="&amp;DATE($B$3,1,1),'Expense Log'!$A$5:$A$504,"&lt;"&amp;EDATE(DATE($B$3,1,1),1))</f>
        <v/>
      </c>
      <c r="C7" s="23">
        <f>SUMIFS('Expense Log'!$K$5:$K$504,'Expense Log'!$D$5:$D$504,"Cleaning Chemicals",'Expense Log'!$A$5:$A$504,"&gt;="&amp;DATE($B$3,2,1),'Expense Log'!$A$5:$A$504,"&lt;"&amp;EDATE(DATE($B$3,2,1),1))+SUMIFS('Expense Log'!$K$5:$K$504,'Expense Log'!$D$5:$D$504,"Microfiber / Mop Supplies",'Expense Log'!$A$5:$A$504,"&gt;="&amp;DATE($B$3,2,1),'Expense Log'!$A$5:$A$504,"&lt;"&amp;EDATE(DATE($B$3,2,1),1))+SUMIFS('Expense Log'!$K$5:$K$504,'Expense Log'!$D$5:$D$504,"Vacuum Supplies",'Expense Log'!$A$5:$A$504,"&gt;="&amp;DATE($B$3,2,1),'Expense Log'!$A$5:$A$504,"&lt;"&amp;EDATE(DATE($B$3,2,1),1))+SUMIFS('Expense Log'!$K$5:$K$504,'Expense Log'!$D$5:$D$504,"Trash Liners",'Expense Log'!$A$5:$A$504,"&gt;="&amp;DATE($B$3,2,1),'Expense Log'!$A$5:$A$504,"&lt;"&amp;EDATE(DATE($B$3,2,1),1))+SUMIFS('Expense Log'!$K$5:$K$504,'Expense Log'!$D$5:$D$504,"PPE",'Expense Log'!$A$5:$A$504,"&gt;="&amp;DATE($B$3,2,1),'Expense Log'!$A$5:$A$504,"&lt;"&amp;EDATE(DATE($B$3,2,1),1))+SUMIFS('Expense Log'!$K$5:$K$504,'Expense Log'!$D$5:$D$504,"Disposable Supplies",'Expense Log'!$A$5:$A$504,"&gt;="&amp;DATE($B$3,2,1),'Expense Log'!$A$5:$A$504,"&lt;"&amp;EDATE(DATE($B$3,2,1),1))+SUMIFS('Expense Log'!$K$5:$K$504,'Expense Log'!$D$5:$D$504,"Guest / Client Consumables",'Expense Log'!$A$5:$A$504,"&gt;="&amp;DATE($B$3,2,1),'Expense Log'!$A$5:$A$504,"&lt;"&amp;EDATE(DATE($B$3,2,1),1))+SUMIFS('Expense Log'!$K$5:$K$504,'Expense Log'!$D$5:$D$504,"Other Cleaning Supplies",'Expense Log'!$A$5:$A$504,"&gt;="&amp;DATE($B$3,2,1),'Expense Log'!$A$5:$A$504,"&lt;"&amp;EDATE(DATE($B$3,2,1),1))</f>
        <v/>
      </c>
      <c r="D7" s="23">
        <f>SUMIFS('Expense Log'!$K$5:$K$504,'Expense Log'!$D$5:$D$504,"Cleaning Chemicals",'Expense Log'!$A$5:$A$504,"&gt;="&amp;DATE($B$3,3,1),'Expense Log'!$A$5:$A$504,"&lt;"&amp;EDATE(DATE($B$3,3,1),1))+SUMIFS('Expense Log'!$K$5:$K$504,'Expense Log'!$D$5:$D$504,"Microfiber / Mop Supplies",'Expense Log'!$A$5:$A$504,"&gt;="&amp;DATE($B$3,3,1),'Expense Log'!$A$5:$A$504,"&lt;"&amp;EDATE(DATE($B$3,3,1),1))+SUMIFS('Expense Log'!$K$5:$K$504,'Expense Log'!$D$5:$D$504,"Vacuum Supplies",'Expense Log'!$A$5:$A$504,"&gt;="&amp;DATE($B$3,3,1),'Expense Log'!$A$5:$A$504,"&lt;"&amp;EDATE(DATE($B$3,3,1),1))+SUMIFS('Expense Log'!$K$5:$K$504,'Expense Log'!$D$5:$D$504,"Trash Liners",'Expense Log'!$A$5:$A$504,"&gt;="&amp;DATE($B$3,3,1),'Expense Log'!$A$5:$A$504,"&lt;"&amp;EDATE(DATE($B$3,3,1),1))+SUMIFS('Expense Log'!$K$5:$K$504,'Expense Log'!$D$5:$D$504,"PPE",'Expense Log'!$A$5:$A$504,"&gt;="&amp;DATE($B$3,3,1),'Expense Log'!$A$5:$A$504,"&lt;"&amp;EDATE(DATE($B$3,3,1),1))+SUMIFS('Expense Log'!$K$5:$K$504,'Expense Log'!$D$5:$D$504,"Disposable Supplies",'Expense Log'!$A$5:$A$504,"&gt;="&amp;DATE($B$3,3,1),'Expense Log'!$A$5:$A$504,"&lt;"&amp;EDATE(DATE($B$3,3,1),1))+SUMIFS('Expense Log'!$K$5:$K$504,'Expense Log'!$D$5:$D$504,"Guest / Client Consumables",'Expense Log'!$A$5:$A$504,"&gt;="&amp;DATE($B$3,3,1),'Expense Log'!$A$5:$A$504,"&lt;"&amp;EDATE(DATE($B$3,3,1),1))+SUMIFS('Expense Log'!$K$5:$K$504,'Expense Log'!$D$5:$D$504,"Other Cleaning Supplies",'Expense Log'!$A$5:$A$504,"&gt;="&amp;DATE($B$3,3,1),'Expense Log'!$A$5:$A$504,"&lt;"&amp;EDATE(DATE($B$3,3,1),1))</f>
        <v/>
      </c>
      <c r="E7" s="23">
        <f>SUMIFS('Expense Log'!$K$5:$K$504,'Expense Log'!$D$5:$D$504,"Cleaning Chemicals",'Expense Log'!$A$5:$A$504,"&gt;="&amp;DATE($B$3,4,1),'Expense Log'!$A$5:$A$504,"&lt;"&amp;EDATE(DATE($B$3,4,1),1))+SUMIFS('Expense Log'!$K$5:$K$504,'Expense Log'!$D$5:$D$504,"Microfiber / Mop Supplies",'Expense Log'!$A$5:$A$504,"&gt;="&amp;DATE($B$3,4,1),'Expense Log'!$A$5:$A$504,"&lt;"&amp;EDATE(DATE($B$3,4,1),1))+SUMIFS('Expense Log'!$K$5:$K$504,'Expense Log'!$D$5:$D$504,"Vacuum Supplies",'Expense Log'!$A$5:$A$504,"&gt;="&amp;DATE($B$3,4,1),'Expense Log'!$A$5:$A$504,"&lt;"&amp;EDATE(DATE($B$3,4,1),1))+SUMIFS('Expense Log'!$K$5:$K$504,'Expense Log'!$D$5:$D$504,"Trash Liners",'Expense Log'!$A$5:$A$504,"&gt;="&amp;DATE($B$3,4,1),'Expense Log'!$A$5:$A$504,"&lt;"&amp;EDATE(DATE($B$3,4,1),1))+SUMIFS('Expense Log'!$K$5:$K$504,'Expense Log'!$D$5:$D$504,"PPE",'Expense Log'!$A$5:$A$504,"&gt;="&amp;DATE($B$3,4,1),'Expense Log'!$A$5:$A$504,"&lt;"&amp;EDATE(DATE($B$3,4,1),1))+SUMIFS('Expense Log'!$K$5:$K$504,'Expense Log'!$D$5:$D$504,"Disposable Supplies",'Expense Log'!$A$5:$A$504,"&gt;="&amp;DATE($B$3,4,1),'Expense Log'!$A$5:$A$504,"&lt;"&amp;EDATE(DATE($B$3,4,1),1))+SUMIFS('Expense Log'!$K$5:$K$504,'Expense Log'!$D$5:$D$504,"Guest / Client Consumables",'Expense Log'!$A$5:$A$504,"&gt;="&amp;DATE($B$3,4,1),'Expense Log'!$A$5:$A$504,"&lt;"&amp;EDATE(DATE($B$3,4,1),1))+SUMIFS('Expense Log'!$K$5:$K$504,'Expense Log'!$D$5:$D$504,"Other Cleaning Supplies",'Expense Log'!$A$5:$A$504,"&gt;="&amp;DATE($B$3,4,1),'Expense Log'!$A$5:$A$504,"&lt;"&amp;EDATE(DATE($B$3,4,1),1))</f>
        <v/>
      </c>
      <c r="F7" s="23">
        <f>SUMIFS('Expense Log'!$K$5:$K$504,'Expense Log'!$D$5:$D$504,"Cleaning Chemicals",'Expense Log'!$A$5:$A$504,"&gt;="&amp;DATE($B$3,5,1),'Expense Log'!$A$5:$A$504,"&lt;"&amp;EDATE(DATE($B$3,5,1),1))+SUMIFS('Expense Log'!$K$5:$K$504,'Expense Log'!$D$5:$D$504,"Microfiber / Mop Supplies",'Expense Log'!$A$5:$A$504,"&gt;="&amp;DATE($B$3,5,1),'Expense Log'!$A$5:$A$504,"&lt;"&amp;EDATE(DATE($B$3,5,1),1))+SUMIFS('Expense Log'!$K$5:$K$504,'Expense Log'!$D$5:$D$504,"Vacuum Supplies",'Expense Log'!$A$5:$A$504,"&gt;="&amp;DATE($B$3,5,1),'Expense Log'!$A$5:$A$504,"&lt;"&amp;EDATE(DATE($B$3,5,1),1))+SUMIFS('Expense Log'!$K$5:$K$504,'Expense Log'!$D$5:$D$504,"Trash Liners",'Expense Log'!$A$5:$A$504,"&gt;="&amp;DATE($B$3,5,1),'Expense Log'!$A$5:$A$504,"&lt;"&amp;EDATE(DATE($B$3,5,1),1))+SUMIFS('Expense Log'!$K$5:$K$504,'Expense Log'!$D$5:$D$504,"PPE",'Expense Log'!$A$5:$A$504,"&gt;="&amp;DATE($B$3,5,1),'Expense Log'!$A$5:$A$504,"&lt;"&amp;EDATE(DATE($B$3,5,1),1))+SUMIFS('Expense Log'!$K$5:$K$504,'Expense Log'!$D$5:$D$504,"Disposable Supplies",'Expense Log'!$A$5:$A$504,"&gt;="&amp;DATE($B$3,5,1),'Expense Log'!$A$5:$A$504,"&lt;"&amp;EDATE(DATE($B$3,5,1),1))+SUMIFS('Expense Log'!$K$5:$K$504,'Expense Log'!$D$5:$D$504,"Guest / Client Consumables",'Expense Log'!$A$5:$A$504,"&gt;="&amp;DATE($B$3,5,1),'Expense Log'!$A$5:$A$504,"&lt;"&amp;EDATE(DATE($B$3,5,1),1))+SUMIFS('Expense Log'!$K$5:$K$504,'Expense Log'!$D$5:$D$504,"Other Cleaning Supplies",'Expense Log'!$A$5:$A$504,"&gt;="&amp;DATE($B$3,5,1),'Expense Log'!$A$5:$A$504,"&lt;"&amp;EDATE(DATE($B$3,5,1),1))</f>
        <v/>
      </c>
      <c r="G7" s="23">
        <f>SUMIFS('Expense Log'!$K$5:$K$504,'Expense Log'!$D$5:$D$504,"Cleaning Chemicals",'Expense Log'!$A$5:$A$504,"&gt;="&amp;DATE($B$3,6,1),'Expense Log'!$A$5:$A$504,"&lt;"&amp;EDATE(DATE($B$3,6,1),1))+SUMIFS('Expense Log'!$K$5:$K$504,'Expense Log'!$D$5:$D$504,"Microfiber / Mop Supplies",'Expense Log'!$A$5:$A$504,"&gt;="&amp;DATE($B$3,6,1),'Expense Log'!$A$5:$A$504,"&lt;"&amp;EDATE(DATE($B$3,6,1),1))+SUMIFS('Expense Log'!$K$5:$K$504,'Expense Log'!$D$5:$D$504,"Vacuum Supplies",'Expense Log'!$A$5:$A$504,"&gt;="&amp;DATE($B$3,6,1),'Expense Log'!$A$5:$A$504,"&lt;"&amp;EDATE(DATE($B$3,6,1),1))+SUMIFS('Expense Log'!$K$5:$K$504,'Expense Log'!$D$5:$D$504,"Trash Liners",'Expense Log'!$A$5:$A$504,"&gt;="&amp;DATE($B$3,6,1),'Expense Log'!$A$5:$A$504,"&lt;"&amp;EDATE(DATE($B$3,6,1),1))+SUMIFS('Expense Log'!$K$5:$K$504,'Expense Log'!$D$5:$D$504,"PPE",'Expense Log'!$A$5:$A$504,"&gt;="&amp;DATE($B$3,6,1),'Expense Log'!$A$5:$A$504,"&lt;"&amp;EDATE(DATE($B$3,6,1),1))+SUMIFS('Expense Log'!$K$5:$K$504,'Expense Log'!$D$5:$D$504,"Disposable Supplies",'Expense Log'!$A$5:$A$504,"&gt;="&amp;DATE($B$3,6,1),'Expense Log'!$A$5:$A$504,"&lt;"&amp;EDATE(DATE($B$3,6,1),1))+SUMIFS('Expense Log'!$K$5:$K$504,'Expense Log'!$D$5:$D$504,"Guest / Client Consumables",'Expense Log'!$A$5:$A$504,"&gt;="&amp;DATE($B$3,6,1),'Expense Log'!$A$5:$A$504,"&lt;"&amp;EDATE(DATE($B$3,6,1),1))+SUMIFS('Expense Log'!$K$5:$K$504,'Expense Log'!$D$5:$D$504,"Other Cleaning Supplies",'Expense Log'!$A$5:$A$504,"&gt;="&amp;DATE($B$3,6,1),'Expense Log'!$A$5:$A$504,"&lt;"&amp;EDATE(DATE($B$3,6,1),1))</f>
        <v/>
      </c>
      <c r="H7" s="23">
        <f>SUMIFS('Expense Log'!$K$5:$K$504,'Expense Log'!$D$5:$D$504,"Cleaning Chemicals",'Expense Log'!$A$5:$A$504,"&gt;="&amp;DATE($B$3,7,1),'Expense Log'!$A$5:$A$504,"&lt;"&amp;EDATE(DATE($B$3,7,1),1))+SUMIFS('Expense Log'!$K$5:$K$504,'Expense Log'!$D$5:$D$504,"Microfiber / Mop Supplies",'Expense Log'!$A$5:$A$504,"&gt;="&amp;DATE($B$3,7,1),'Expense Log'!$A$5:$A$504,"&lt;"&amp;EDATE(DATE($B$3,7,1),1))+SUMIFS('Expense Log'!$K$5:$K$504,'Expense Log'!$D$5:$D$504,"Vacuum Supplies",'Expense Log'!$A$5:$A$504,"&gt;="&amp;DATE($B$3,7,1),'Expense Log'!$A$5:$A$504,"&lt;"&amp;EDATE(DATE($B$3,7,1),1))+SUMIFS('Expense Log'!$K$5:$K$504,'Expense Log'!$D$5:$D$504,"Trash Liners",'Expense Log'!$A$5:$A$504,"&gt;="&amp;DATE($B$3,7,1),'Expense Log'!$A$5:$A$504,"&lt;"&amp;EDATE(DATE($B$3,7,1),1))+SUMIFS('Expense Log'!$K$5:$K$504,'Expense Log'!$D$5:$D$504,"PPE",'Expense Log'!$A$5:$A$504,"&gt;="&amp;DATE($B$3,7,1),'Expense Log'!$A$5:$A$504,"&lt;"&amp;EDATE(DATE($B$3,7,1),1))+SUMIFS('Expense Log'!$K$5:$K$504,'Expense Log'!$D$5:$D$504,"Disposable Supplies",'Expense Log'!$A$5:$A$504,"&gt;="&amp;DATE($B$3,7,1),'Expense Log'!$A$5:$A$504,"&lt;"&amp;EDATE(DATE($B$3,7,1),1))+SUMIFS('Expense Log'!$K$5:$K$504,'Expense Log'!$D$5:$D$504,"Guest / Client Consumables",'Expense Log'!$A$5:$A$504,"&gt;="&amp;DATE($B$3,7,1),'Expense Log'!$A$5:$A$504,"&lt;"&amp;EDATE(DATE($B$3,7,1),1))+SUMIFS('Expense Log'!$K$5:$K$504,'Expense Log'!$D$5:$D$504,"Other Cleaning Supplies",'Expense Log'!$A$5:$A$504,"&gt;="&amp;DATE($B$3,7,1),'Expense Log'!$A$5:$A$504,"&lt;"&amp;EDATE(DATE($B$3,7,1),1))</f>
        <v/>
      </c>
      <c r="I7" s="23">
        <f>SUMIFS('Expense Log'!$K$5:$K$504,'Expense Log'!$D$5:$D$504,"Cleaning Chemicals",'Expense Log'!$A$5:$A$504,"&gt;="&amp;DATE($B$3,8,1),'Expense Log'!$A$5:$A$504,"&lt;"&amp;EDATE(DATE($B$3,8,1),1))+SUMIFS('Expense Log'!$K$5:$K$504,'Expense Log'!$D$5:$D$504,"Microfiber / Mop Supplies",'Expense Log'!$A$5:$A$504,"&gt;="&amp;DATE($B$3,8,1),'Expense Log'!$A$5:$A$504,"&lt;"&amp;EDATE(DATE($B$3,8,1),1))+SUMIFS('Expense Log'!$K$5:$K$504,'Expense Log'!$D$5:$D$504,"Vacuum Supplies",'Expense Log'!$A$5:$A$504,"&gt;="&amp;DATE($B$3,8,1),'Expense Log'!$A$5:$A$504,"&lt;"&amp;EDATE(DATE($B$3,8,1),1))+SUMIFS('Expense Log'!$K$5:$K$504,'Expense Log'!$D$5:$D$504,"Trash Liners",'Expense Log'!$A$5:$A$504,"&gt;="&amp;DATE($B$3,8,1),'Expense Log'!$A$5:$A$504,"&lt;"&amp;EDATE(DATE($B$3,8,1),1))+SUMIFS('Expense Log'!$K$5:$K$504,'Expense Log'!$D$5:$D$504,"PPE",'Expense Log'!$A$5:$A$504,"&gt;="&amp;DATE($B$3,8,1),'Expense Log'!$A$5:$A$504,"&lt;"&amp;EDATE(DATE($B$3,8,1),1))+SUMIFS('Expense Log'!$K$5:$K$504,'Expense Log'!$D$5:$D$504,"Disposable Supplies",'Expense Log'!$A$5:$A$504,"&gt;="&amp;DATE($B$3,8,1),'Expense Log'!$A$5:$A$504,"&lt;"&amp;EDATE(DATE($B$3,8,1),1))+SUMIFS('Expense Log'!$K$5:$K$504,'Expense Log'!$D$5:$D$504,"Guest / Client Consumables",'Expense Log'!$A$5:$A$504,"&gt;="&amp;DATE($B$3,8,1),'Expense Log'!$A$5:$A$504,"&lt;"&amp;EDATE(DATE($B$3,8,1),1))+SUMIFS('Expense Log'!$K$5:$K$504,'Expense Log'!$D$5:$D$504,"Other Cleaning Supplies",'Expense Log'!$A$5:$A$504,"&gt;="&amp;DATE($B$3,8,1),'Expense Log'!$A$5:$A$504,"&lt;"&amp;EDATE(DATE($B$3,8,1),1))</f>
        <v/>
      </c>
      <c r="J7" s="23">
        <f>SUMIFS('Expense Log'!$K$5:$K$504,'Expense Log'!$D$5:$D$504,"Cleaning Chemicals",'Expense Log'!$A$5:$A$504,"&gt;="&amp;DATE($B$3,9,1),'Expense Log'!$A$5:$A$504,"&lt;"&amp;EDATE(DATE($B$3,9,1),1))+SUMIFS('Expense Log'!$K$5:$K$504,'Expense Log'!$D$5:$D$504,"Microfiber / Mop Supplies",'Expense Log'!$A$5:$A$504,"&gt;="&amp;DATE($B$3,9,1),'Expense Log'!$A$5:$A$504,"&lt;"&amp;EDATE(DATE($B$3,9,1),1))+SUMIFS('Expense Log'!$K$5:$K$504,'Expense Log'!$D$5:$D$504,"Vacuum Supplies",'Expense Log'!$A$5:$A$504,"&gt;="&amp;DATE($B$3,9,1),'Expense Log'!$A$5:$A$504,"&lt;"&amp;EDATE(DATE($B$3,9,1),1))+SUMIFS('Expense Log'!$K$5:$K$504,'Expense Log'!$D$5:$D$504,"Trash Liners",'Expense Log'!$A$5:$A$504,"&gt;="&amp;DATE($B$3,9,1),'Expense Log'!$A$5:$A$504,"&lt;"&amp;EDATE(DATE($B$3,9,1),1))+SUMIFS('Expense Log'!$K$5:$K$504,'Expense Log'!$D$5:$D$504,"PPE",'Expense Log'!$A$5:$A$504,"&gt;="&amp;DATE($B$3,9,1),'Expense Log'!$A$5:$A$504,"&lt;"&amp;EDATE(DATE($B$3,9,1),1))+SUMIFS('Expense Log'!$K$5:$K$504,'Expense Log'!$D$5:$D$504,"Disposable Supplies",'Expense Log'!$A$5:$A$504,"&gt;="&amp;DATE($B$3,9,1),'Expense Log'!$A$5:$A$504,"&lt;"&amp;EDATE(DATE($B$3,9,1),1))+SUMIFS('Expense Log'!$K$5:$K$504,'Expense Log'!$D$5:$D$504,"Guest / Client Consumables",'Expense Log'!$A$5:$A$504,"&gt;="&amp;DATE($B$3,9,1),'Expense Log'!$A$5:$A$504,"&lt;"&amp;EDATE(DATE($B$3,9,1),1))+SUMIFS('Expense Log'!$K$5:$K$504,'Expense Log'!$D$5:$D$504,"Other Cleaning Supplies",'Expense Log'!$A$5:$A$504,"&gt;="&amp;DATE($B$3,9,1),'Expense Log'!$A$5:$A$504,"&lt;"&amp;EDATE(DATE($B$3,9,1),1))</f>
        <v/>
      </c>
      <c r="K7" s="23">
        <f>SUMIFS('Expense Log'!$K$5:$K$504,'Expense Log'!$D$5:$D$504,"Cleaning Chemicals",'Expense Log'!$A$5:$A$504,"&gt;="&amp;DATE($B$3,10,1),'Expense Log'!$A$5:$A$504,"&lt;"&amp;EDATE(DATE($B$3,10,1),1))+SUMIFS('Expense Log'!$K$5:$K$504,'Expense Log'!$D$5:$D$504,"Microfiber / Mop Supplies",'Expense Log'!$A$5:$A$504,"&gt;="&amp;DATE($B$3,10,1),'Expense Log'!$A$5:$A$504,"&lt;"&amp;EDATE(DATE($B$3,10,1),1))+SUMIFS('Expense Log'!$K$5:$K$504,'Expense Log'!$D$5:$D$504,"Vacuum Supplies",'Expense Log'!$A$5:$A$504,"&gt;="&amp;DATE($B$3,10,1),'Expense Log'!$A$5:$A$504,"&lt;"&amp;EDATE(DATE($B$3,10,1),1))+SUMIFS('Expense Log'!$K$5:$K$504,'Expense Log'!$D$5:$D$504,"Trash Liners",'Expense Log'!$A$5:$A$504,"&gt;="&amp;DATE($B$3,10,1),'Expense Log'!$A$5:$A$504,"&lt;"&amp;EDATE(DATE($B$3,10,1),1))+SUMIFS('Expense Log'!$K$5:$K$504,'Expense Log'!$D$5:$D$504,"PPE",'Expense Log'!$A$5:$A$504,"&gt;="&amp;DATE($B$3,10,1),'Expense Log'!$A$5:$A$504,"&lt;"&amp;EDATE(DATE($B$3,10,1),1))+SUMIFS('Expense Log'!$K$5:$K$504,'Expense Log'!$D$5:$D$504,"Disposable Supplies",'Expense Log'!$A$5:$A$504,"&gt;="&amp;DATE($B$3,10,1),'Expense Log'!$A$5:$A$504,"&lt;"&amp;EDATE(DATE($B$3,10,1),1))+SUMIFS('Expense Log'!$K$5:$K$504,'Expense Log'!$D$5:$D$504,"Guest / Client Consumables",'Expense Log'!$A$5:$A$504,"&gt;="&amp;DATE($B$3,10,1),'Expense Log'!$A$5:$A$504,"&lt;"&amp;EDATE(DATE($B$3,10,1),1))+SUMIFS('Expense Log'!$K$5:$K$504,'Expense Log'!$D$5:$D$504,"Other Cleaning Supplies",'Expense Log'!$A$5:$A$504,"&gt;="&amp;DATE($B$3,10,1),'Expense Log'!$A$5:$A$504,"&lt;"&amp;EDATE(DATE($B$3,10,1),1))</f>
        <v/>
      </c>
      <c r="L7" s="23">
        <f>SUMIFS('Expense Log'!$K$5:$K$504,'Expense Log'!$D$5:$D$504,"Cleaning Chemicals",'Expense Log'!$A$5:$A$504,"&gt;="&amp;DATE($B$3,11,1),'Expense Log'!$A$5:$A$504,"&lt;"&amp;EDATE(DATE($B$3,11,1),1))+SUMIFS('Expense Log'!$K$5:$K$504,'Expense Log'!$D$5:$D$504,"Microfiber / Mop Supplies",'Expense Log'!$A$5:$A$504,"&gt;="&amp;DATE($B$3,11,1),'Expense Log'!$A$5:$A$504,"&lt;"&amp;EDATE(DATE($B$3,11,1),1))+SUMIFS('Expense Log'!$K$5:$K$504,'Expense Log'!$D$5:$D$504,"Vacuum Supplies",'Expense Log'!$A$5:$A$504,"&gt;="&amp;DATE($B$3,11,1),'Expense Log'!$A$5:$A$504,"&lt;"&amp;EDATE(DATE($B$3,11,1),1))+SUMIFS('Expense Log'!$K$5:$K$504,'Expense Log'!$D$5:$D$504,"Trash Liners",'Expense Log'!$A$5:$A$504,"&gt;="&amp;DATE($B$3,11,1),'Expense Log'!$A$5:$A$504,"&lt;"&amp;EDATE(DATE($B$3,11,1),1))+SUMIFS('Expense Log'!$K$5:$K$504,'Expense Log'!$D$5:$D$504,"PPE",'Expense Log'!$A$5:$A$504,"&gt;="&amp;DATE($B$3,11,1),'Expense Log'!$A$5:$A$504,"&lt;"&amp;EDATE(DATE($B$3,11,1),1))+SUMIFS('Expense Log'!$K$5:$K$504,'Expense Log'!$D$5:$D$504,"Disposable Supplies",'Expense Log'!$A$5:$A$504,"&gt;="&amp;DATE($B$3,11,1),'Expense Log'!$A$5:$A$504,"&lt;"&amp;EDATE(DATE($B$3,11,1),1))+SUMIFS('Expense Log'!$K$5:$K$504,'Expense Log'!$D$5:$D$504,"Guest / Client Consumables",'Expense Log'!$A$5:$A$504,"&gt;="&amp;DATE($B$3,11,1),'Expense Log'!$A$5:$A$504,"&lt;"&amp;EDATE(DATE($B$3,11,1),1))+SUMIFS('Expense Log'!$K$5:$K$504,'Expense Log'!$D$5:$D$504,"Other Cleaning Supplies",'Expense Log'!$A$5:$A$504,"&gt;="&amp;DATE($B$3,11,1),'Expense Log'!$A$5:$A$504,"&lt;"&amp;EDATE(DATE($B$3,11,1),1))</f>
        <v/>
      </c>
      <c r="M7" s="23">
        <f>SUMIFS('Expense Log'!$K$5:$K$504,'Expense Log'!$D$5:$D$504,"Cleaning Chemicals",'Expense Log'!$A$5:$A$504,"&gt;="&amp;DATE($B$3,12,1),'Expense Log'!$A$5:$A$504,"&lt;"&amp;EDATE(DATE($B$3,12,1),1))+SUMIFS('Expense Log'!$K$5:$K$504,'Expense Log'!$D$5:$D$504,"Microfiber / Mop Supplies",'Expense Log'!$A$5:$A$504,"&gt;="&amp;DATE($B$3,12,1),'Expense Log'!$A$5:$A$504,"&lt;"&amp;EDATE(DATE($B$3,12,1),1))+SUMIFS('Expense Log'!$K$5:$K$504,'Expense Log'!$D$5:$D$504,"Vacuum Supplies",'Expense Log'!$A$5:$A$504,"&gt;="&amp;DATE($B$3,12,1),'Expense Log'!$A$5:$A$504,"&lt;"&amp;EDATE(DATE($B$3,12,1),1))+SUMIFS('Expense Log'!$K$5:$K$504,'Expense Log'!$D$5:$D$504,"Trash Liners",'Expense Log'!$A$5:$A$504,"&gt;="&amp;DATE($B$3,12,1),'Expense Log'!$A$5:$A$504,"&lt;"&amp;EDATE(DATE($B$3,12,1),1))+SUMIFS('Expense Log'!$K$5:$K$504,'Expense Log'!$D$5:$D$504,"PPE",'Expense Log'!$A$5:$A$504,"&gt;="&amp;DATE($B$3,12,1),'Expense Log'!$A$5:$A$504,"&lt;"&amp;EDATE(DATE($B$3,12,1),1))+SUMIFS('Expense Log'!$K$5:$K$504,'Expense Log'!$D$5:$D$504,"Disposable Supplies",'Expense Log'!$A$5:$A$504,"&gt;="&amp;DATE($B$3,12,1),'Expense Log'!$A$5:$A$504,"&lt;"&amp;EDATE(DATE($B$3,12,1),1))+SUMIFS('Expense Log'!$K$5:$K$504,'Expense Log'!$D$5:$D$504,"Guest / Client Consumables",'Expense Log'!$A$5:$A$504,"&gt;="&amp;DATE($B$3,12,1),'Expense Log'!$A$5:$A$504,"&lt;"&amp;EDATE(DATE($B$3,12,1),1))+SUMIFS('Expense Log'!$K$5:$K$504,'Expense Log'!$D$5:$D$504,"Other Cleaning Supplies",'Expense Log'!$A$5:$A$504,"&gt;="&amp;DATE($B$3,12,1),'Expense Log'!$A$5:$A$504,"&lt;"&amp;EDATE(DATE($B$3,12,1),1))</f>
        <v/>
      </c>
      <c r="N7" s="23">
        <f>SUM(B7:M7)</f>
        <v/>
      </c>
    </row>
    <row r="8">
      <c r="A8" t="inlineStr">
        <is>
          <t>Equipment</t>
        </is>
      </c>
      <c r="B8" s="23">
        <f>SUMIFS('Expense Log'!$K$5:$K$504,'Expense Log'!$D$5:$D$504,"Vacuums",'Expense Log'!$A$5:$A$504,"&gt;="&amp;DATE($B$3,1,1),'Expense Log'!$A$5:$A$504,"&lt;"&amp;EDATE(DATE($B$3,1,1),1))+SUMIFS('Expense Log'!$K$5:$K$504,'Expense Log'!$D$5:$D$504,"Carpet Equipment",'Expense Log'!$A$5:$A$504,"&gt;="&amp;DATE($B$3,1,1),'Expense Log'!$A$5:$A$504,"&lt;"&amp;EDATE(DATE($B$3,1,1),1))+SUMIFS('Expense Log'!$K$5:$K$504,'Expense Log'!$D$5:$D$504,"Floor Machines",'Expense Log'!$A$5:$A$504,"&gt;="&amp;DATE($B$3,1,1),'Expense Log'!$A$5:$A$504,"&lt;"&amp;EDATE(DATE($B$3,1,1),1))+SUMIFS('Expense Log'!$K$5:$K$504,'Expense Log'!$D$5:$D$504,"Mops / Buckets",'Expense Log'!$A$5:$A$504,"&gt;="&amp;DATE($B$3,1,1),'Expense Log'!$A$5:$A$504,"&lt;"&amp;EDATE(DATE($B$3,1,1),1))+SUMIFS('Expense Log'!$K$5:$K$504,'Expense Log'!$D$5:$D$504,"Extension Tools",'Expense Log'!$A$5:$A$504,"&gt;="&amp;DATE($B$3,1,1),'Expense Log'!$A$5:$A$504,"&lt;"&amp;EDATE(DATE($B$3,1,1),1))+SUMIFS('Expense Log'!$K$5:$K$504,'Expense Log'!$D$5:$D$504,"Equipment Repairs",'Expense Log'!$A$5:$A$504,"&gt;="&amp;DATE($B$3,1,1),'Expense Log'!$A$5:$A$504,"&lt;"&amp;EDATE(DATE($B$3,1,1),1))+SUMIFS('Expense Log'!$K$5:$K$504,'Expense Log'!$D$5:$D$504,"Replacement Parts",'Expense Log'!$A$5:$A$504,"&gt;="&amp;DATE($B$3,1,1),'Expense Log'!$A$5:$A$504,"&lt;"&amp;EDATE(DATE($B$3,1,1),1))+SUMIFS('Expense Log'!$K$5:$K$504,'Expense Log'!$D$5:$D$504,"Equipment Rental",'Expense Log'!$A$5:$A$504,"&gt;="&amp;DATE($B$3,1,1),'Expense Log'!$A$5:$A$504,"&lt;"&amp;EDATE(DATE($B$3,1,1),1))</f>
        <v/>
      </c>
      <c r="C8" s="23">
        <f>SUMIFS('Expense Log'!$K$5:$K$504,'Expense Log'!$D$5:$D$504,"Vacuums",'Expense Log'!$A$5:$A$504,"&gt;="&amp;DATE($B$3,2,1),'Expense Log'!$A$5:$A$504,"&lt;"&amp;EDATE(DATE($B$3,2,1),1))+SUMIFS('Expense Log'!$K$5:$K$504,'Expense Log'!$D$5:$D$504,"Carpet Equipment",'Expense Log'!$A$5:$A$504,"&gt;="&amp;DATE($B$3,2,1),'Expense Log'!$A$5:$A$504,"&lt;"&amp;EDATE(DATE($B$3,2,1),1))+SUMIFS('Expense Log'!$K$5:$K$504,'Expense Log'!$D$5:$D$504,"Floor Machines",'Expense Log'!$A$5:$A$504,"&gt;="&amp;DATE($B$3,2,1),'Expense Log'!$A$5:$A$504,"&lt;"&amp;EDATE(DATE($B$3,2,1),1))+SUMIFS('Expense Log'!$K$5:$K$504,'Expense Log'!$D$5:$D$504,"Mops / Buckets",'Expense Log'!$A$5:$A$504,"&gt;="&amp;DATE($B$3,2,1),'Expense Log'!$A$5:$A$504,"&lt;"&amp;EDATE(DATE($B$3,2,1),1))+SUMIFS('Expense Log'!$K$5:$K$504,'Expense Log'!$D$5:$D$504,"Extension Tools",'Expense Log'!$A$5:$A$504,"&gt;="&amp;DATE($B$3,2,1),'Expense Log'!$A$5:$A$504,"&lt;"&amp;EDATE(DATE($B$3,2,1),1))+SUMIFS('Expense Log'!$K$5:$K$504,'Expense Log'!$D$5:$D$504,"Equipment Repairs",'Expense Log'!$A$5:$A$504,"&gt;="&amp;DATE($B$3,2,1),'Expense Log'!$A$5:$A$504,"&lt;"&amp;EDATE(DATE($B$3,2,1),1))+SUMIFS('Expense Log'!$K$5:$K$504,'Expense Log'!$D$5:$D$504,"Replacement Parts",'Expense Log'!$A$5:$A$504,"&gt;="&amp;DATE($B$3,2,1),'Expense Log'!$A$5:$A$504,"&lt;"&amp;EDATE(DATE($B$3,2,1),1))+SUMIFS('Expense Log'!$K$5:$K$504,'Expense Log'!$D$5:$D$504,"Equipment Rental",'Expense Log'!$A$5:$A$504,"&gt;="&amp;DATE($B$3,2,1),'Expense Log'!$A$5:$A$504,"&lt;"&amp;EDATE(DATE($B$3,2,1),1))</f>
        <v/>
      </c>
      <c r="D8" s="23">
        <f>SUMIFS('Expense Log'!$K$5:$K$504,'Expense Log'!$D$5:$D$504,"Vacuums",'Expense Log'!$A$5:$A$504,"&gt;="&amp;DATE($B$3,3,1),'Expense Log'!$A$5:$A$504,"&lt;"&amp;EDATE(DATE($B$3,3,1),1))+SUMIFS('Expense Log'!$K$5:$K$504,'Expense Log'!$D$5:$D$504,"Carpet Equipment",'Expense Log'!$A$5:$A$504,"&gt;="&amp;DATE($B$3,3,1),'Expense Log'!$A$5:$A$504,"&lt;"&amp;EDATE(DATE($B$3,3,1),1))+SUMIFS('Expense Log'!$K$5:$K$504,'Expense Log'!$D$5:$D$504,"Floor Machines",'Expense Log'!$A$5:$A$504,"&gt;="&amp;DATE($B$3,3,1),'Expense Log'!$A$5:$A$504,"&lt;"&amp;EDATE(DATE($B$3,3,1),1))+SUMIFS('Expense Log'!$K$5:$K$504,'Expense Log'!$D$5:$D$504,"Mops / Buckets",'Expense Log'!$A$5:$A$504,"&gt;="&amp;DATE($B$3,3,1),'Expense Log'!$A$5:$A$504,"&lt;"&amp;EDATE(DATE($B$3,3,1),1))+SUMIFS('Expense Log'!$K$5:$K$504,'Expense Log'!$D$5:$D$504,"Extension Tools",'Expense Log'!$A$5:$A$504,"&gt;="&amp;DATE($B$3,3,1),'Expense Log'!$A$5:$A$504,"&lt;"&amp;EDATE(DATE($B$3,3,1),1))+SUMIFS('Expense Log'!$K$5:$K$504,'Expense Log'!$D$5:$D$504,"Equipment Repairs",'Expense Log'!$A$5:$A$504,"&gt;="&amp;DATE($B$3,3,1),'Expense Log'!$A$5:$A$504,"&lt;"&amp;EDATE(DATE($B$3,3,1),1))+SUMIFS('Expense Log'!$K$5:$K$504,'Expense Log'!$D$5:$D$504,"Replacement Parts",'Expense Log'!$A$5:$A$504,"&gt;="&amp;DATE($B$3,3,1),'Expense Log'!$A$5:$A$504,"&lt;"&amp;EDATE(DATE($B$3,3,1),1))+SUMIFS('Expense Log'!$K$5:$K$504,'Expense Log'!$D$5:$D$504,"Equipment Rental",'Expense Log'!$A$5:$A$504,"&gt;="&amp;DATE($B$3,3,1),'Expense Log'!$A$5:$A$504,"&lt;"&amp;EDATE(DATE($B$3,3,1),1))</f>
        <v/>
      </c>
      <c r="E8" s="23">
        <f>SUMIFS('Expense Log'!$K$5:$K$504,'Expense Log'!$D$5:$D$504,"Vacuums",'Expense Log'!$A$5:$A$504,"&gt;="&amp;DATE($B$3,4,1),'Expense Log'!$A$5:$A$504,"&lt;"&amp;EDATE(DATE($B$3,4,1),1))+SUMIFS('Expense Log'!$K$5:$K$504,'Expense Log'!$D$5:$D$504,"Carpet Equipment",'Expense Log'!$A$5:$A$504,"&gt;="&amp;DATE($B$3,4,1),'Expense Log'!$A$5:$A$504,"&lt;"&amp;EDATE(DATE($B$3,4,1),1))+SUMIFS('Expense Log'!$K$5:$K$504,'Expense Log'!$D$5:$D$504,"Floor Machines",'Expense Log'!$A$5:$A$504,"&gt;="&amp;DATE($B$3,4,1),'Expense Log'!$A$5:$A$504,"&lt;"&amp;EDATE(DATE($B$3,4,1),1))+SUMIFS('Expense Log'!$K$5:$K$504,'Expense Log'!$D$5:$D$504,"Mops / Buckets",'Expense Log'!$A$5:$A$504,"&gt;="&amp;DATE($B$3,4,1),'Expense Log'!$A$5:$A$504,"&lt;"&amp;EDATE(DATE($B$3,4,1),1))+SUMIFS('Expense Log'!$K$5:$K$504,'Expense Log'!$D$5:$D$504,"Extension Tools",'Expense Log'!$A$5:$A$504,"&gt;="&amp;DATE($B$3,4,1),'Expense Log'!$A$5:$A$504,"&lt;"&amp;EDATE(DATE($B$3,4,1),1))+SUMIFS('Expense Log'!$K$5:$K$504,'Expense Log'!$D$5:$D$504,"Equipment Repairs",'Expense Log'!$A$5:$A$504,"&gt;="&amp;DATE($B$3,4,1),'Expense Log'!$A$5:$A$504,"&lt;"&amp;EDATE(DATE($B$3,4,1),1))+SUMIFS('Expense Log'!$K$5:$K$504,'Expense Log'!$D$5:$D$504,"Replacement Parts",'Expense Log'!$A$5:$A$504,"&gt;="&amp;DATE($B$3,4,1),'Expense Log'!$A$5:$A$504,"&lt;"&amp;EDATE(DATE($B$3,4,1),1))+SUMIFS('Expense Log'!$K$5:$K$504,'Expense Log'!$D$5:$D$504,"Equipment Rental",'Expense Log'!$A$5:$A$504,"&gt;="&amp;DATE($B$3,4,1),'Expense Log'!$A$5:$A$504,"&lt;"&amp;EDATE(DATE($B$3,4,1),1))</f>
        <v/>
      </c>
      <c r="F8" s="23">
        <f>SUMIFS('Expense Log'!$K$5:$K$504,'Expense Log'!$D$5:$D$504,"Vacuums",'Expense Log'!$A$5:$A$504,"&gt;="&amp;DATE($B$3,5,1),'Expense Log'!$A$5:$A$504,"&lt;"&amp;EDATE(DATE($B$3,5,1),1))+SUMIFS('Expense Log'!$K$5:$K$504,'Expense Log'!$D$5:$D$504,"Carpet Equipment",'Expense Log'!$A$5:$A$504,"&gt;="&amp;DATE($B$3,5,1),'Expense Log'!$A$5:$A$504,"&lt;"&amp;EDATE(DATE($B$3,5,1),1))+SUMIFS('Expense Log'!$K$5:$K$504,'Expense Log'!$D$5:$D$504,"Floor Machines",'Expense Log'!$A$5:$A$504,"&gt;="&amp;DATE($B$3,5,1),'Expense Log'!$A$5:$A$504,"&lt;"&amp;EDATE(DATE($B$3,5,1),1))+SUMIFS('Expense Log'!$K$5:$K$504,'Expense Log'!$D$5:$D$504,"Mops / Buckets",'Expense Log'!$A$5:$A$504,"&gt;="&amp;DATE($B$3,5,1),'Expense Log'!$A$5:$A$504,"&lt;"&amp;EDATE(DATE($B$3,5,1),1))+SUMIFS('Expense Log'!$K$5:$K$504,'Expense Log'!$D$5:$D$504,"Extension Tools",'Expense Log'!$A$5:$A$504,"&gt;="&amp;DATE($B$3,5,1),'Expense Log'!$A$5:$A$504,"&lt;"&amp;EDATE(DATE($B$3,5,1),1))+SUMIFS('Expense Log'!$K$5:$K$504,'Expense Log'!$D$5:$D$504,"Equipment Repairs",'Expense Log'!$A$5:$A$504,"&gt;="&amp;DATE($B$3,5,1),'Expense Log'!$A$5:$A$504,"&lt;"&amp;EDATE(DATE($B$3,5,1),1))+SUMIFS('Expense Log'!$K$5:$K$504,'Expense Log'!$D$5:$D$504,"Replacement Parts",'Expense Log'!$A$5:$A$504,"&gt;="&amp;DATE($B$3,5,1),'Expense Log'!$A$5:$A$504,"&lt;"&amp;EDATE(DATE($B$3,5,1),1))+SUMIFS('Expense Log'!$K$5:$K$504,'Expense Log'!$D$5:$D$504,"Equipment Rental",'Expense Log'!$A$5:$A$504,"&gt;="&amp;DATE($B$3,5,1),'Expense Log'!$A$5:$A$504,"&lt;"&amp;EDATE(DATE($B$3,5,1),1))</f>
        <v/>
      </c>
      <c r="G8" s="23">
        <f>SUMIFS('Expense Log'!$K$5:$K$504,'Expense Log'!$D$5:$D$504,"Vacuums",'Expense Log'!$A$5:$A$504,"&gt;="&amp;DATE($B$3,6,1),'Expense Log'!$A$5:$A$504,"&lt;"&amp;EDATE(DATE($B$3,6,1),1))+SUMIFS('Expense Log'!$K$5:$K$504,'Expense Log'!$D$5:$D$504,"Carpet Equipment",'Expense Log'!$A$5:$A$504,"&gt;="&amp;DATE($B$3,6,1),'Expense Log'!$A$5:$A$504,"&lt;"&amp;EDATE(DATE($B$3,6,1),1))+SUMIFS('Expense Log'!$K$5:$K$504,'Expense Log'!$D$5:$D$504,"Floor Machines",'Expense Log'!$A$5:$A$504,"&gt;="&amp;DATE($B$3,6,1),'Expense Log'!$A$5:$A$504,"&lt;"&amp;EDATE(DATE($B$3,6,1),1))+SUMIFS('Expense Log'!$K$5:$K$504,'Expense Log'!$D$5:$D$504,"Mops / Buckets",'Expense Log'!$A$5:$A$504,"&gt;="&amp;DATE($B$3,6,1),'Expense Log'!$A$5:$A$504,"&lt;"&amp;EDATE(DATE($B$3,6,1),1))+SUMIFS('Expense Log'!$K$5:$K$504,'Expense Log'!$D$5:$D$504,"Extension Tools",'Expense Log'!$A$5:$A$504,"&gt;="&amp;DATE($B$3,6,1),'Expense Log'!$A$5:$A$504,"&lt;"&amp;EDATE(DATE($B$3,6,1),1))+SUMIFS('Expense Log'!$K$5:$K$504,'Expense Log'!$D$5:$D$504,"Equipment Repairs",'Expense Log'!$A$5:$A$504,"&gt;="&amp;DATE($B$3,6,1),'Expense Log'!$A$5:$A$504,"&lt;"&amp;EDATE(DATE($B$3,6,1),1))+SUMIFS('Expense Log'!$K$5:$K$504,'Expense Log'!$D$5:$D$504,"Replacement Parts",'Expense Log'!$A$5:$A$504,"&gt;="&amp;DATE($B$3,6,1),'Expense Log'!$A$5:$A$504,"&lt;"&amp;EDATE(DATE($B$3,6,1),1))+SUMIFS('Expense Log'!$K$5:$K$504,'Expense Log'!$D$5:$D$504,"Equipment Rental",'Expense Log'!$A$5:$A$504,"&gt;="&amp;DATE($B$3,6,1),'Expense Log'!$A$5:$A$504,"&lt;"&amp;EDATE(DATE($B$3,6,1),1))</f>
        <v/>
      </c>
      <c r="H8" s="23">
        <f>SUMIFS('Expense Log'!$K$5:$K$504,'Expense Log'!$D$5:$D$504,"Vacuums",'Expense Log'!$A$5:$A$504,"&gt;="&amp;DATE($B$3,7,1),'Expense Log'!$A$5:$A$504,"&lt;"&amp;EDATE(DATE($B$3,7,1),1))+SUMIFS('Expense Log'!$K$5:$K$504,'Expense Log'!$D$5:$D$504,"Carpet Equipment",'Expense Log'!$A$5:$A$504,"&gt;="&amp;DATE($B$3,7,1),'Expense Log'!$A$5:$A$504,"&lt;"&amp;EDATE(DATE($B$3,7,1),1))+SUMIFS('Expense Log'!$K$5:$K$504,'Expense Log'!$D$5:$D$504,"Floor Machines",'Expense Log'!$A$5:$A$504,"&gt;="&amp;DATE($B$3,7,1),'Expense Log'!$A$5:$A$504,"&lt;"&amp;EDATE(DATE($B$3,7,1),1))+SUMIFS('Expense Log'!$K$5:$K$504,'Expense Log'!$D$5:$D$504,"Mops / Buckets",'Expense Log'!$A$5:$A$504,"&gt;="&amp;DATE($B$3,7,1),'Expense Log'!$A$5:$A$504,"&lt;"&amp;EDATE(DATE($B$3,7,1),1))+SUMIFS('Expense Log'!$K$5:$K$504,'Expense Log'!$D$5:$D$504,"Extension Tools",'Expense Log'!$A$5:$A$504,"&gt;="&amp;DATE($B$3,7,1),'Expense Log'!$A$5:$A$504,"&lt;"&amp;EDATE(DATE($B$3,7,1),1))+SUMIFS('Expense Log'!$K$5:$K$504,'Expense Log'!$D$5:$D$504,"Equipment Repairs",'Expense Log'!$A$5:$A$504,"&gt;="&amp;DATE($B$3,7,1),'Expense Log'!$A$5:$A$504,"&lt;"&amp;EDATE(DATE($B$3,7,1),1))+SUMIFS('Expense Log'!$K$5:$K$504,'Expense Log'!$D$5:$D$504,"Replacement Parts",'Expense Log'!$A$5:$A$504,"&gt;="&amp;DATE($B$3,7,1),'Expense Log'!$A$5:$A$504,"&lt;"&amp;EDATE(DATE($B$3,7,1),1))+SUMIFS('Expense Log'!$K$5:$K$504,'Expense Log'!$D$5:$D$504,"Equipment Rental",'Expense Log'!$A$5:$A$504,"&gt;="&amp;DATE($B$3,7,1),'Expense Log'!$A$5:$A$504,"&lt;"&amp;EDATE(DATE($B$3,7,1),1))</f>
        <v/>
      </c>
      <c r="I8" s="23">
        <f>SUMIFS('Expense Log'!$K$5:$K$504,'Expense Log'!$D$5:$D$504,"Vacuums",'Expense Log'!$A$5:$A$504,"&gt;="&amp;DATE($B$3,8,1),'Expense Log'!$A$5:$A$504,"&lt;"&amp;EDATE(DATE($B$3,8,1),1))+SUMIFS('Expense Log'!$K$5:$K$504,'Expense Log'!$D$5:$D$504,"Carpet Equipment",'Expense Log'!$A$5:$A$504,"&gt;="&amp;DATE($B$3,8,1),'Expense Log'!$A$5:$A$504,"&lt;"&amp;EDATE(DATE($B$3,8,1),1))+SUMIFS('Expense Log'!$K$5:$K$504,'Expense Log'!$D$5:$D$504,"Floor Machines",'Expense Log'!$A$5:$A$504,"&gt;="&amp;DATE($B$3,8,1),'Expense Log'!$A$5:$A$504,"&lt;"&amp;EDATE(DATE($B$3,8,1),1))+SUMIFS('Expense Log'!$K$5:$K$504,'Expense Log'!$D$5:$D$504,"Mops / Buckets",'Expense Log'!$A$5:$A$504,"&gt;="&amp;DATE($B$3,8,1),'Expense Log'!$A$5:$A$504,"&lt;"&amp;EDATE(DATE($B$3,8,1),1))+SUMIFS('Expense Log'!$K$5:$K$504,'Expense Log'!$D$5:$D$504,"Extension Tools",'Expense Log'!$A$5:$A$504,"&gt;="&amp;DATE($B$3,8,1),'Expense Log'!$A$5:$A$504,"&lt;"&amp;EDATE(DATE($B$3,8,1),1))+SUMIFS('Expense Log'!$K$5:$K$504,'Expense Log'!$D$5:$D$504,"Equipment Repairs",'Expense Log'!$A$5:$A$504,"&gt;="&amp;DATE($B$3,8,1),'Expense Log'!$A$5:$A$504,"&lt;"&amp;EDATE(DATE($B$3,8,1),1))+SUMIFS('Expense Log'!$K$5:$K$504,'Expense Log'!$D$5:$D$504,"Replacement Parts",'Expense Log'!$A$5:$A$504,"&gt;="&amp;DATE($B$3,8,1),'Expense Log'!$A$5:$A$504,"&lt;"&amp;EDATE(DATE($B$3,8,1),1))+SUMIFS('Expense Log'!$K$5:$K$504,'Expense Log'!$D$5:$D$504,"Equipment Rental",'Expense Log'!$A$5:$A$504,"&gt;="&amp;DATE($B$3,8,1),'Expense Log'!$A$5:$A$504,"&lt;"&amp;EDATE(DATE($B$3,8,1),1))</f>
        <v/>
      </c>
      <c r="J8" s="23">
        <f>SUMIFS('Expense Log'!$K$5:$K$504,'Expense Log'!$D$5:$D$504,"Vacuums",'Expense Log'!$A$5:$A$504,"&gt;="&amp;DATE($B$3,9,1),'Expense Log'!$A$5:$A$504,"&lt;"&amp;EDATE(DATE($B$3,9,1),1))+SUMIFS('Expense Log'!$K$5:$K$504,'Expense Log'!$D$5:$D$504,"Carpet Equipment",'Expense Log'!$A$5:$A$504,"&gt;="&amp;DATE($B$3,9,1),'Expense Log'!$A$5:$A$504,"&lt;"&amp;EDATE(DATE($B$3,9,1),1))+SUMIFS('Expense Log'!$K$5:$K$504,'Expense Log'!$D$5:$D$504,"Floor Machines",'Expense Log'!$A$5:$A$504,"&gt;="&amp;DATE($B$3,9,1),'Expense Log'!$A$5:$A$504,"&lt;"&amp;EDATE(DATE($B$3,9,1),1))+SUMIFS('Expense Log'!$K$5:$K$504,'Expense Log'!$D$5:$D$504,"Mops / Buckets",'Expense Log'!$A$5:$A$504,"&gt;="&amp;DATE($B$3,9,1),'Expense Log'!$A$5:$A$504,"&lt;"&amp;EDATE(DATE($B$3,9,1),1))+SUMIFS('Expense Log'!$K$5:$K$504,'Expense Log'!$D$5:$D$504,"Extension Tools",'Expense Log'!$A$5:$A$504,"&gt;="&amp;DATE($B$3,9,1),'Expense Log'!$A$5:$A$504,"&lt;"&amp;EDATE(DATE($B$3,9,1),1))+SUMIFS('Expense Log'!$K$5:$K$504,'Expense Log'!$D$5:$D$504,"Equipment Repairs",'Expense Log'!$A$5:$A$504,"&gt;="&amp;DATE($B$3,9,1),'Expense Log'!$A$5:$A$504,"&lt;"&amp;EDATE(DATE($B$3,9,1),1))+SUMIFS('Expense Log'!$K$5:$K$504,'Expense Log'!$D$5:$D$504,"Replacement Parts",'Expense Log'!$A$5:$A$504,"&gt;="&amp;DATE($B$3,9,1),'Expense Log'!$A$5:$A$504,"&lt;"&amp;EDATE(DATE($B$3,9,1),1))+SUMIFS('Expense Log'!$K$5:$K$504,'Expense Log'!$D$5:$D$504,"Equipment Rental",'Expense Log'!$A$5:$A$504,"&gt;="&amp;DATE($B$3,9,1),'Expense Log'!$A$5:$A$504,"&lt;"&amp;EDATE(DATE($B$3,9,1),1))</f>
        <v/>
      </c>
      <c r="K8" s="23">
        <f>SUMIFS('Expense Log'!$K$5:$K$504,'Expense Log'!$D$5:$D$504,"Vacuums",'Expense Log'!$A$5:$A$504,"&gt;="&amp;DATE($B$3,10,1),'Expense Log'!$A$5:$A$504,"&lt;"&amp;EDATE(DATE($B$3,10,1),1))+SUMIFS('Expense Log'!$K$5:$K$504,'Expense Log'!$D$5:$D$504,"Carpet Equipment",'Expense Log'!$A$5:$A$504,"&gt;="&amp;DATE($B$3,10,1),'Expense Log'!$A$5:$A$504,"&lt;"&amp;EDATE(DATE($B$3,10,1),1))+SUMIFS('Expense Log'!$K$5:$K$504,'Expense Log'!$D$5:$D$504,"Floor Machines",'Expense Log'!$A$5:$A$504,"&gt;="&amp;DATE($B$3,10,1),'Expense Log'!$A$5:$A$504,"&lt;"&amp;EDATE(DATE($B$3,10,1),1))+SUMIFS('Expense Log'!$K$5:$K$504,'Expense Log'!$D$5:$D$504,"Mops / Buckets",'Expense Log'!$A$5:$A$504,"&gt;="&amp;DATE($B$3,10,1),'Expense Log'!$A$5:$A$504,"&lt;"&amp;EDATE(DATE($B$3,10,1),1))+SUMIFS('Expense Log'!$K$5:$K$504,'Expense Log'!$D$5:$D$504,"Extension Tools",'Expense Log'!$A$5:$A$504,"&gt;="&amp;DATE($B$3,10,1),'Expense Log'!$A$5:$A$504,"&lt;"&amp;EDATE(DATE($B$3,10,1),1))+SUMIFS('Expense Log'!$K$5:$K$504,'Expense Log'!$D$5:$D$504,"Equipment Repairs",'Expense Log'!$A$5:$A$504,"&gt;="&amp;DATE($B$3,10,1),'Expense Log'!$A$5:$A$504,"&lt;"&amp;EDATE(DATE($B$3,10,1),1))+SUMIFS('Expense Log'!$K$5:$K$504,'Expense Log'!$D$5:$D$504,"Replacement Parts",'Expense Log'!$A$5:$A$504,"&gt;="&amp;DATE($B$3,10,1),'Expense Log'!$A$5:$A$504,"&lt;"&amp;EDATE(DATE($B$3,10,1),1))+SUMIFS('Expense Log'!$K$5:$K$504,'Expense Log'!$D$5:$D$504,"Equipment Rental",'Expense Log'!$A$5:$A$504,"&gt;="&amp;DATE($B$3,10,1),'Expense Log'!$A$5:$A$504,"&lt;"&amp;EDATE(DATE($B$3,10,1),1))</f>
        <v/>
      </c>
      <c r="L8" s="23">
        <f>SUMIFS('Expense Log'!$K$5:$K$504,'Expense Log'!$D$5:$D$504,"Vacuums",'Expense Log'!$A$5:$A$504,"&gt;="&amp;DATE($B$3,11,1),'Expense Log'!$A$5:$A$504,"&lt;"&amp;EDATE(DATE($B$3,11,1),1))+SUMIFS('Expense Log'!$K$5:$K$504,'Expense Log'!$D$5:$D$504,"Carpet Equipment",'Expense Log'!$A$5:$A$504,"&gt;="&amp;DATE($B$3,11,1),'Expense Log'!$A$5:$A$504,"&lt;"&amp;EDATE(DATE($B$3,11,1),1))+SUMIFS('Expense Log'!$K$5:$K$504,'Expense Log'!$D$5:$D$504,"Floor Machines",'Expense Log'!$A$5:$A$504,"&gt;="&amp;DATE($B$3,11,1),'Expense Log'!$A$5:$A$504,"&lt;"&amp;EDATE(DATE($B$3,11,1),1))+SUMIFS('Expense Log'!$K$5:$K$504,'Expense Log'!$D$5:$D$504,"Mops / Buckets",'Expense Log'!$A$5:$A$504,"&gt;="&amp;DATE($B$3,11,1),'Expense Log'!$A$5:$A$504,"&lt;"&amp;EDATE(DATE($B$3,11,1),1))+SUMIFS('Expense Log'!$K$5:$K$504,'Expense Log'!$D$5:$D$504,"Extension Tools",'Expense Log'!$A$5:$A$504,"&gt;="&amp;DATE($B$3,11,1),'Expense Log'!$A$5:$A$504,"&lt;"&amp;EDATE(DATE($B$3,11,1),1))+SUMIFS('Expense Log'!$K$5:$K$504,'Expense Log'!$D$5:$D$504,"Equipment Repairs",'Expense Log'!$A$5:$A$504,"&gt;="&amp;DATE($B$3,11,1),'Expense Log'!$A$5:$A$504,"&lt;"&amp;EDATE(DATE($B$3,11,1),1))+SUMIFS('Expense Log'!$K$5:$K$504,'Expense Log'!$D$5:$D$504,"Replacement Parts",'Expense Log'!$A$5:$A$504,"&gt;="&amp;DATE($B$3,11,1),'Expense Log'!$A$5:$A$504,"&lt;"&amp;EDATE(DATE($B$3,11,1),1))+SUMIFS('Expense Log'!$K$5:$K$504,'Expense Log'!$D$5:$D$504,"Equipment Rental",'Expense Log'!$A$5:$A$504,"&gt;="&amp;DATE($B$3,11,1),'Expense Log'!$A$5:$A$504,"&lt;"&amp;EDATE(DATE($B$3,11,1),1))</f>
        <v/>
      </c>
      <c r="M8" s="23">
        <f>SUMIFS('Expense Log'!$K$5:$K$504,'Expense Log'!$D$5:$D$504,"Vacuums",'Expense Log'!$A$5:$A$504,"&gt;="&amp;DATE($B$3,12,1),'Expense Log'!$A$5:$A$504,"&lt;"&amp;EDATE(DATE($B$3,12,1),1))+SUMIFS('Expense Log'!$K$5:$K$504,'Expense Log'!$D$5:$D$504,"Carpet Equipment",'Expense Log'!$A$5:$A$504,"&gt;="&amp;DATE($B$3,12,1),'Expense Log'!$A$5:$A$504,"&lt;"&amp;EDATE(DATE($B$3,12,1),1))+SUMIFS('Expense Log'!$K$5:$K$504,'Expense Log'!$D$5:$D$504,"Floor Machines",'Expense Log'!$A$5:$A$504,"&gt;="&amp;DATE($B$3,12,1),'Expense Log'!$A$5:$A$504,"&lt;"&amp;EDATE(DATE($B$3,12,1),1))+SUMIFS('Expense Log'!$K$5:$K$504,'Expense Log'!$D$5:$D$504,"Mops / Buckets",'Expense Log'!$A$5:$A$504,"&gt;="&amp;DATE($B$3,12,1),'Expense Log'!$A$5:$A$504,"&lt;"&amp;EDATE(DATE($B$3,12,1),1))+SUMIFS('Expense Log'!$K$5:$K$504,'Expense Log'!$D$5:$D$504,"Extension Tools",'Expense Log'!$A$5:$A$504,"&gt;="&amp;DATE($B$3,12,1),'Expense Log'!$A$5:$A$504,"&lt;"&amp;EDATE(DATE($B$3,12,1),1))+SUMIFS('Expense Log'!$K$5:$K$504,'Expense Log'!$D$5:$D$504,"Equipment Repairs",'Expense Log'!$A$5:$A$504,"&gt;="&amp;DATE($B$3,12,1),'Expense Log'!$A$5:$A$504,"&lt;"&amp;EDATE(DATE($B$3,12,1),1))+SUMIFS('Expense Log'!$K$5:$K$504,'Expense Log'!$D$5:$D$504,"Replacement Parts",'Expense Log'!$A$5:$A$504,"&gt;="&amp;DATE($B$3,12,1),'Expense Log'!$A$5:$A$504,"&lt;"&amp;EDATE(DATE($B$3,12,1),1))+SUMIFS('Expense Log'!$K$5:$K$504,'Expense Log'!$D$5:$D$504,"Equipment Rental",'Expense Log'!$A$5:$A$504,"&gt;="&amp;DATE($B$3,12,1),'Expense Log'!$A$5:$A$504,"&lt;"&amp;EDATE(DATE($B$3,12,1),1))</f>
        <v/>
      </c>
      <c r="N8" s="23">
        <f>SUM(B8:M8)</f>
        <v/>
      </c>
    </row>
    <row r="9">
      <c r="A9" t="inlineStr">
        <is>
          <t>Vehicles &amp; Travel</t>
        </is>
      </c>
      <c r="B9" s="23">
        <f>SUMIFS('Expense Log'!$K$5:$K$504,'Expense Log'!$D$5:$D$504,"Fuel",'Expense Log'!$A$5:$A$504,"&gt;="&amp;DATE($B$3,1,1),'Expense Log'!$A$5:$A$504,"&lt;"&amp;EDATE(DATE($B$3,1,1),1))+SUMIFS('Expense Log'!$K$5:$K$504,'Expense Log'!$D$5:$D$504,"Mileage",'Expense Log'!$A$5:$A$504,"&gt;="&amp;DATE($B$3,1,1),'Expense Log'!$A$5:$A$504,"&lt;"&amp;EDATE(DATE($B$3,1,1),1))+SUMIFS('Expense Log'!$K$5:$K$504,'Expense Log'!$D$5:$D$504,"Vehicle Payment / Lease",'Expense Log'!$A$5:$A$504,"&gt;="&amp;DATE($B$3,1,1),'Expense Log'!$A$5:$A$504,"&lt;"&amp;EDATE(DATE($B$3,1,1),1))+SUMIFS('Expense Log'!$K$5:$K$504,'Expense Log'!$D$5:$D$504,"Vehicle Insurance",'Expense Log'!$A$5:$A$504,"&gt;="&amp;DATE($B$3,1,1),'Expense Log'!$A$5:$A$504,"&lt;"&amp;EDATE(DATE($B$3,1,1),1))+SUMIFS('Expense Log'!$K$5:$K$504,'Expense Log'!$D$5:$D$504,"Vehicle Maintenance",'Expense Log'!$A$5:$A$504,"&gt;="&amp;DATE($B$3,1,1),'Expense Log'!$A$5:$A$504,"&lt;"&amp;EDATE(DATE($B$3,1,1),1))+SUMIFS('Expense Log'!$K$5:$K$504,'Expense Log'!$D$5:$D$504,"Vehicle Repairs",'Expense Log'!$A$5:$A$504,"&gt;="&amp;DATE($B$3,1,1),'Expense Log'!$A$5:$A$504,"&lt;"&amp;EDATE(DATE($B$3,1,1),1))+SUMIFS('Expense Log'!$K$5:$K$504,'Expense Log'!$D$5:$D$504,"Parking",'Expense Log'!$A$5:$A$504,"&gt;="&amp;DATE($B$3,1,1),'Expense Log'!$A$5:$A$504,"&lt;"&amp;EDATE(DATE($B$3,1,1),1))+SUMIFS('Expense Log'!$K$5:$K$504,'Expense Log'!$D$5:$D$504,"Tolls",'Expense Log'!$A$5:$A$504,"&gt;="&amp;DATE($B$3,1,1),'Expense Log'!$A$5:$A$504,"&lt;"&amp;EDATE(DATE($B$3,1,1),1))+SUMIFS('Expense Log'!$K$5:$K$504,'Expense Log'!$D$5:$D$504,"Registration",'Expense Log'!$A$5:$A$504,"&gt;="&amp;DATE($B$3,1,1),'Expense Log'!$A$5:$A$504,"&lt;"&amp;EDATE(DATE($B$3,1,1),1))</f>
        <v/>
      </c>
      <c r="C9" s="23">
        <f>SUMIFS('Expense Log'!$K$5:$K$504,'Expense Log'!$D$5:$D$504,"Fuel",'Expense Log'!$A$5:$A$504,"&gt;="&amp;DATE($B$3,2,1),'Expense Log'!$A$5:$A$504,"&lt;"&amp;EDATE(DATE($B$3,2,1),1))+SUMIFS('Expense Log'!$K$5:$K$504,'Expense Log'!$D$5:$D$504,"Mileage",'Expense Log'!$A$5:$A$504,"&gt;="&amp;DATE($B$3,2,1),'Expense Log'!$A$5:$A$504,"&lt;"&amp;EDATE(DATE($B$3,2,1),1))+SUMIFS('Expense Log'!$K$5:$K$504,'Expense Log'!$D$5:$D$504,"Vehicle Payment / Lease",'Expense Log'!$A$5:$A$504,"&gt;="&amp;DATE($B$3,2,1),'Expense Log'!$A$5:$A$504,"&lt;"&amp;EDATE(DATE($B$3,2,1),1))+SUMIFS('Expense Log'!$K$5:$K$504,'Expense Log'!$D$5:$D$504,"Vehicle Insurance",'Expense Log'!$A$5:$A$504,"&gt;="&amp;DATE($B$3,2,1),'Expense Log'!$A$5:$A$504,"&lt;"&amp;EDATE(DATE($B$3,2,1),1))+SUMIFS('Expense Log'!$K$5:$K$504,'Expense Log'!$D$5:$D$504,"Vehicle Maintenance",'Expense Log'!$A$5:$A$504,"&gt;="&amp;DATE($B$3,2,1),'Expense Log'!$A$5:$A$504,"&lt;"&amp;EDATE(DATE($B$3,2,1),1))+SUMIFS('Expense Log'!$K$5:$K$504,'Expense Log'!$D$5:$D$504,"Vehicle Repairs",'Expense Log'!$A$5:$A$504,"&gt;="&amp;DATE($B$3,2,1),'Expense Log'!$A$5:$A$504,"&lt;"&amp;EDATE(DATE($B$3,2,1),1))+SUMIFS('Expense Log'!$K$5:$K$504,'Expense Log'!$D$5:$D$504,"Parking",'Expense Log'!$A$5:$A$504,"&gt;="&amp;DATE($B$3,2,1),'Expense Log'!$A$5:$A$504,"&lt;"&amp;EDATE(DATE($B$3,2,1),1))+SUMIFS('Expense Log'!$K$5:$K$504,'Expense Log'!$D$5:$D$504,"Tolls",'Expense Log'!$A$5:$A$504,"&gt;="&amp;DATE($B$3,2,1),'Expense Log'!$A$5:$A$504,"&lt;"&amp;EDATE(DATE($B$3,2,1),1))+SUMIFS('Expense Log'!$K$5:$K$504,'Expense Log'!$D$5:$D$504,"Registration",'Expense Log'!$A$5:$A$504,"&gt;="&amp;DATE($B$3,2,1),'Expense Log'!$A$5:$A$504,"&lt;"&amp;EDATE(DATE($B$3,2,1),1))</f>
        <v/>
      </c>
      <c r="D9" s="23">
        <f>SUMIFS('Expense Log'!$K$5:$K$504,'Expense Log'!$D$5:$D$504,"Fuel",'Expense Log'!$A$5:$A$504,"&gt;="&amp;DATE($B$3,3,1),'Expense Log'!$A$5:$A$504,"&lt;"&amp;EDATE(DATE($B$3,3,1),1))+SUMIFS('Expense Log'!$K$5:$K$504,'Expense Log'!$D$5:$D$504,"Mileage",'Expense Log'!$A$5:$A$504,"&gt;="&amp;DATE($B$3,3,1),'Expense Log'!$A$5:$A$504,"&lt;"&amp;EDATE(DATE($B$3,3,1),1))+SUMIFS('Expense Log'!$K$5:$K$504,'Expense Log'!$D$5:$D$504,"Vehicle Payment / Lease",'Expense Log'!$A$5:$A$504,"&gt;="&amp;DATE($B$3,3,1),'Expense Log'!$A$5:$A$504,"&lt;"&amp;EDATE(DATE($B$3,3,1),1))+SUMIFS('Expense Log'!$K$5:$K$504,'Expense Log'!$D$5:$D$504,"Vehicle Insurance",'Expense Log'!$A$5:$A$504,"&gt;="&amp;DATE($B$3,3,1),'Expense Log'!$A$5:$A$504,"&lt;"&amp;EDATE(DATE($B$3,3,1),1))+SUMIFS('Expense Log'!$K$5:$K$504,'Expense Log'!$D$5:$D$504,"Vehicle Maintenance",'Expense Log'!$A$5:$A$504,"&gt;="&amp;DATE($B$3,3,1),'Expense Log'!$A$5:$A$504,"&lt;"&amp;EDATE(DATE($B$3,3,1),1))+SUMIFS('Expense Log'!$K$5:$K$504,'Expense Log'!$D$5:$D$504,"Vehicle Repairs",'Expense Log'!$A$5:$A$504,"&gt;="&amp;DATE($B$3,3,1),'Expense Log'!$A$5:$A$504,"&lt;"&amp;EDATE(DATE($B$3,3,1),1))+SUMIFS('Expense Log'!$K$5:$K$504,'Expense Log'!$D$5:$D$504,"Parking",'Expense Log'!$A$5:$A$504,"&gt;="&amp;DATE($B$3,3,1),'Expense Log'!$A$5:$A$504,"&lt;"&amp;EDATE(DATE($B$3,3,1),1))+SUMIFS('Expense Log'!$K$5:$K$504,'Expense Log'!$D$5:$D$504,"Tolls",'Expense Log'!$A$5:$A$504,"&gt;="&amp;DATE($B$3,3,1),'Expense Log'!$A$5:$A$504,"&lt;"&amp;EDATE(DATE($B$3,3,1),1))+SUMIFS('Expense Log'!$K$5:$K$504,'Expense Log'!$D$5:$D$504,"Registration",'Expense Log'!$A$5:$A$504,"&gt;="&amp;DATE($B$3,3,1),'Expense Log'!$A$5:$A$504,"&lt;"&amp;EDATE(DATE($B$3,3,1),1))</f>
        <v/>
      </c>
      <c r="E9" s="23">
        <f>SUMIFS('Expense Log'!$K$5:$K$504,'Expense Log'!$D$5:$D$504,"Fuel",'Expense Log'!$A$5:$A$504,"&gt;="&amp;DATE($B$3,4,1),'Expense Log'!$A$5:$A$504,"&lt;"&amp;EDATE(DATE($B$3,4,1),1))+SUMIFS('Expense Log'!$K$5:$K$504,'Expense Log'!$D$5:$D$504,"Mileage",'Expense Log'!$A$5:$A$504,"&gt;="&amp;DATE($B$3,4,1),'Expense Log'!$A$5:$A$504,"&lt;"&amp;EDATE(DATE($B$3,4,1),1))+SUMIFS('Expense Log'!$K$5:$K$504,'Expense Log'!$D$5:$D$504,"Vehicle Payment / Lease",'Expense Log'!$A$5:$A$504,"&gt;="&amp;DATE($B$3,4,1),'Expense Log'!$A$5:$A$504,"&lt;"&amp;EDATE(DATE($B$3,4,1),1))+SUMIFS('Expense Log'!$K$5:$K$504,'Expense Log'!$D$5:$D$504,"Vehicle Insurance",'Expense Log'!$A$5:$A$504,"&gt;="&amp;DATE($B$3,4,1),'Expense Log'!$A$5:$A$504,"&lt;"&amp;EDATE(DATE($B$3,4,1),1))+SUMIFS('Expense Log'!$K$5:$K$504,'Expense Log'!$D$5:$D$504,"Vehicle Maintenance",'Expense Log'!$A$5:$A$504,"&gt;="&amp;DATE($B$3,4,1),'Expense Log'!$A$5:$A$504,"&lt;"&amp;EDATE(DATE($B$3,4,1),1))+SUMIFS('Expense Log'!$K$5:$K$504,'Expense Log'!$D$5:$D$504,"Vehicle Repairs",'Expense Log'!$A$5:$A$504,"&gt;="&amp;DATE($B$3,4,1),'Expense Log'!$A$5:$A$504,"&lt;"&amp;EDATE(DATE($B$3,4,1),1))+SUMIFS('Expense Log'!$K$5:$K$504,'Expense Log'!$D$5:$D$504,"Parking",'Expense Log'!$A$5:$A$504,"&gt;="&amp;DATE($B$3,4,1),'Expense Log'!$A$5:$A$504,"&lt;"&amp;EDATE(DATE($B$3,4,1),1))+SUMIFS('Expense Log'!$K$5:$K$504,'Expense Log'!$D$5:$D$504,"Tolls",'Expense Log'!$A$5:$A$504,"&gt;="&amp;DATE($B$3,4,1),'Expense Log'!$A$5:$A$504,"&lt;"&amp;EDATE(DATE($B$3,4,1),1))+SUMIFS('Expense Log'!$K$5:$K$504,'Expense Log'!$D$5:$D$504,"Registration",'Expense Log'!$A$5:$A$504,"&gt;="&amp;DATE($B$3,4,1),'Expense Log'!$A$5:$A$504,"&lt;"&amp;EDATE(DATE($B$3,4,1),1))</f>
        <v/>
      </c>
      <c r="F9" s="23">
        <f>SUMIFS('Expense Log'!$K$5:$K$504,'Expense Log'!$D$5:$D$504,"Fuel",'Expense Log'!$A$5:$A$504,"&gt;="&amp;DATE($B$3,5,1),'Expense Log'!$A$5:$A$504,"&lt;"&amp;EDATE(DATE($B$3,5,1),1))+SUMIFS('Expense Log'!$K$5:$K$504,'Expense Log'!$D$5:$D$504,"Mileage",'Expense Log'!$A$5:$A$504,"&gt;="&amp;DATE($B$3,5,1),'Expense Log'!$A$5:$A$504,"&lt;"&amp;EDATE(DATE($B$3,5,1),1))+SUMIFS('Expense Log'!$K$5:$K$504,'Expense Log'!$D$5:$D$504,"Vehicle Payment / Lease",'Expense Log'!$A$5:$A$504,"&gt;="&amp;DATE($B$3,5,1),'Expense Log'!$A$5:$A$504,"&lt;"&amp;EDATE(DATE($B$3,5,1),1))+SUMIFS('Expense Log'!$K$5:$K$504,'Expense Log'!$D$5:$D$504,"Vehicle Insurance",'Expense Log'!$A$5:$A$504,"&gt;="&amp;DATE($B$3,5,1),'Expense Log'!$A$5:$A$504,"&lt;"&amp;EDATE(DATE($B$3,5,1),1))+SUMIFS('Expense Log'!$K$5:$K$504,'Expense Log'!$D$5:$D$504,"Vehicle Maintenance",'Expense Log'!$A$5:$A$504,"&gt;="&amp;DATE($B$3,5,1),'Expense Log'!$A$5:$A$504,"&lt;"&amp;EDATE(DATE($B$3,5,1),1))+SUMIFS('Expense Log'!$K$5:$K$504,'Expense Log'!$D$5:$D$504,"Vehicle Repairs",'Expense Log'!$A$5:$A$504,"&gt;="&amp;DATE($B$3,5,1),'Expense Log'!$A$5:$A$504,"&lt;"&amp;EDATE(DATE($B$3,5,1),1))+SUMIFS('Expense Log'!$K$5:$K$504,'Expense Log'!$D$5:$D$504,"Parking",'Expense Log'!$A$5:$A$504,"&gt;="&amp;DATE($B$3,5,1),'Expense Log'!$A$5:$A$504,"&lt;"&amp;EDATE(DATE($B$3,5,1),1))+SUMIFS('Expense Log'!$K$5:$K$504,'Expense Log'!$D$5:$D$504,"Tolls",'Expense Log'!$A$5:$A$504,"&gt;="&amp;DATE($B$3,5,1),'Expense Log'!$A$5:$A$504,"&lt;"&amp;EDATE(DATE($B$3,5,1),1))+SUMIFS('Expense Log'!$K$5:$K$504,'Expense Log'!$D$5:$D$504,"Registration",'Expense Log'!$A$5:$A$504,"&gt;="&amp;DATE($B$3,5,1),'Expense Log'!$A$5:$A$504,"&lt;"&amp;EDATE(DATE($B$3,5,1),1))</f>
        <v/>
      </c>
      <c r="G9" s="23">
        <f>SUMIFS('Expense Log'!$K$5:$K$504,'Expense Log'!$D$5:$D$504,"Fuel",'Expense Log'!$A$5:$A$504,"&gt;="&amp;DATE($B$3,6,1),'Expense Log'!$A$5:$A$504,"&lt;"&amp;EDATE(DATE($B$3,6,1),1))+SUMIFS('Expense Log'!$K$5:$K$504,'Expense Log'!$D$5:$D$504,"Mileage",'Expense Log'!$A$5:$A$504,"&gt;="&amp;DATE($B$3,6,1),'Expense Log'!$A$5:$A$504,"&lt;"&amp;EDATE(DATE($B$3,6,1),1))+SUMIFS('Expense Log'!$K$5:$K$504,'Expense Log'!$D$5:$D$504,"Vehicle Payment / Lease",'Expense Log'!$A$5:$A$504,"&gt;="&amp;DATE($B$3,6,1),'Expense Log'!$A$5:$A$504,"&lt;"&amp;EDATE(DATE($B$3,6,1),1))+SUMIFS('Expense Log'!$K$5:$K$504,'Expense Log'!$D$5:$D$504,"Vehicle Insurance",'Expense Log'!$A$5:$A$504,"&gt;="&amp;DATE($B$3,6,1),'Expense Log'!$A$5:$A$504,"&lt;"&amp;EDATE(DATE($B$3,6,1),1))+SUMIFS('Expense Log'!$K$5:$K$504,'Expense Log'!$D$5:$D$504,"Vehicle Maintenance",'Expense Log'!$A$5:$A$504,"&gt;="&amp;DATE($B$3,6,1),'Expense Log'!$A$5:$A$504,"&lt;"&amp;EDATE(DATE($B$3,6,1),1))+SUMIFS('Expense Log'!$K$5:$K$504,'Expense Log'!$D$5:$D$504,"Vehicle Repairs",'Expense Log'!$A$5:$A$504,"&gt;="&amp;DATE($B$3,6,1),'Expense Log'!$A$5:$A$504,"&lt;"&amp;EDATE(DATE($B$3,6,1),1))+SUMIFS('Expense Log'!$K$5:$K$504,'Expense Log'!$D$5:$D$504,"Parking",'Expense Log'!$A$5:$A$504,"&gt;="&amp;DATE($B$3,6,1),'Expense Log'!$A$5:$A$504,"&lt;"&amp;EDATE(DATE($B$3,6,1),1))+SUMIFS('Expense Log'!$K$5:$K$504,'Expense Log'!$D$5:$D$504,"Tolls",'Expense Log'!$A$5:$A$504,"&gt;="&amp;DATE($B$3,6,1),'Expense Log'!$A$5:$A$504,"&lt;"&amp;EDATE(DATE($B$3,6,1),1))+SUMIFS('Expense Log'!$K$5:$K$504,'Expense Log'!$D$5:$D$504,"Registration",'Expense Log'!$A$5:$A$504,"&gt;="&amp;DATE($B$3,6,1),'Expense Log'!$A$5:$A$504,"&lt;"&amp;EDATE(DATE($B$3,6,1),1))</f>
        <v/>
      </c>
      <c r="H9" s="23">
        <f>SUMIFS('Expense Log'!$K$5:$K$504,'Expense Log'!$D$5:$D$504,"Fuel",'Expense Log'!$A$5:$A$504,"&gt;="&amp;DATE($B$3,7,1),'Expense Log'!$A$5:$A$504,"&lt;"&amp;EDATE(DATE($B$3,7,1),1))+SUMIFS('Expense Log'!$K$5:$K$504,'Expense Log'!$D$5:$D$504,"Mileage",'Expense Log'!$A$5:$A$504,"&gt;="&amp;DATE($B$3,7,1),'Expense Log'!$A$5:$A$504,"&lt;"&amp;EDATE(DATE($B$3,7,1),1))+SUMIFS('Expense Log'!$K$5:$K$504,'Expense Log'!$D$5:$D$504,"Vehicle Payment / Lease",'Expense Log'!$A$5:$A$504,"&gt;="&amp;DATE($B$3,7,1),'Expense Log'!$A$5:$A$504,"&lt;"&amp;EDATE(DATE($B$3,7,1),1))+SUMIFS('Expense Log'!$K$5:$K$504,'Expense Log'!$D$5:$D$504,"Vehicle Insurance",'Expense Log'!$A$5:$A$504,"&gt;="&amp;DATE($B$3,7,1),'Expense Log'!$A$5:$A$504,"&lt;"&amp;EDATE(DATE($B$3,7,1),1))+SUMIFS('Expense Log'!$K$5:$K$504,'Expense Log'!$D$5:$D$504,"Vehicle Maintenance",'Expense Log'!$A$5:$A$504,"&gt;="&amp;DATE($B$3,7,1),'Expense Log'!$A$5:$A$504,"&lt;"&amp;EDATE(DATE($B$3,7,1),1))+SUMIFS('Expense Log'!$K$5:$K$504,'Expense Log'!$D$5:$D$504,"Vehicle Repairs",'Expense Log'!$A$5:$A$504,"&gt;="&amp;DATE($B$3,7,1),'Expense Log'!$A$5:$A$504,"&lt;"&amp;EDATE(DATE($B$3,7,1),1))+SUMIFS('Expense Log'!$K$5:$K$504,'Expense Log'!$D$5:$D$504,"Parking",'Expense Log'!$A$5:$A$504,"&gt;="&amp;DATE($B$3,7,1),'Expense Log'!$A$5:$A$504,"&lt;"&amp;EDATE(DATE($B$3,7,1),1))+SUMIFS('Expense Log'!$K$5:$K$504,'Expense Log'!$D$5:$D$504,"Tolls",'Expense Log'!$A$5:$A$504,"&gt;="&amp;DATE($B$3,7,1),'Expense Log'!$A$5:$A$504,"&lt;"&amp;EDATE(DATE($B$3,7,1),1))+SUMIFS('Expense Log'!$K$5:$K$504,'Expense Log'!$D$5:$D$504,"Registration",'Expense Log'!$A$5:$A$504,"&gt;="&amp;DATE($B$3,7,1),'Expense Log'!$A$5:$A$504,"&lt;"&amp;EDATE(DATE($B$3,7,1),1))</f>
        <v/>
      </c>
      <c r="I9" s="23">
        <f>SUMIFS('Expense Log'!$K$5:$K$504,'Expense Log'!$D$5:$D$504,"Fuel",'Expense Log'!$A$5:$A$504,"&gt;="&amp;DATE($B$3,8,1),'Expense Log'!$A$5:$A$504,"&lt;"&amp;EDATE(DATE($B$3,8,1),1))+SUMIFS('Expense Log'!$K$5:$K$504,'Expense Log'!$D$5:$D$504,"Mileage",'Expense Log'!$A$5:$A$504,"&gt;="&amp;DATE($B$3,8,1),'Expense Log'!$A$5:$A$504,"&lt;"&amp;EDATE(DATE($B$3,8,1),1))+SUMIFS('Expense Log'!$K$5:$K$504,'Expense Log'!$D$5:$D$504,"Vehicle Payment / Lease",'Expense Log'!$A$5:$A$504,"&gt;="&amp;DATE($B$3,8,1),'Expense Log'!$A$5:$A$504,"&lt;"&amp;EDATE(DATE($B$3,8,1),1))+SUMIFS('Expense Log'!$K$5:$K$504,'Expense Log'!$D$5:$D$504,"Vehicle Insurance",'Expense Log'!$A$5:$A$504,"&gt;="&amp;DATE($B$3,8,1),'Expense Log'!$A$5:$A$504,"&lt;"&amp;EDATE(DATE($B$3,8,1),1))+SUMIFS('Expense Log'!$K$5:$K$504,'Expense Log'!$D$5:$D$504,"Vehicle Maintenance",'Expense Log'!$A$5:$A$504,"&gt;="&amp;DATE($B$3,8,1),'Expense Log'!$A$5:$A$504,"&lt;"&amp;EDATE(DATE($B$3,8,1),1))+SUMIFS('Expense Log'!$K$5:$K$504,'Expense Log'!$D$5:$D$504,"Vehicle Repairs",'Expense Log'!$A$5:$A$504,"&gt;="&amp;DATE($B$3,8,1),'Expense Log'!$A$5:$A$504,"&lt;"&amp;EDATE(DATE($B$3,8,1),1))+SUMIFS('Expense Log'!$K$5:$K$504,'Expense Log'!$D$5:$D$504,"Parking",'Expense Log'!$A$5:$A$504,"&gt;="&amp;DATE($B$3,8,1),'Expense Log'!$A$5:$A$504,"&lt;"&amp;EDATE(DATE($B$3,8,1),1))+SUMIFS('Expense Log'!$K$5:$K$504,'Expense Log'!$D$5:$D$504,"Tolls",'Expense Log'!$A$5:$A$504,"&gt;="&amp;DATE($B$3,8,1),'Expense Log'!$A$5:$A$504,"&lt;"&amp;EDATE(DATE($B$3,8,1),1))+SUMIFS('Expense Log'!$K$5:$K$504,'Expense Log'!$D$5:$D$504,"Registration",'Expense Log'!$A$5:$A$504,"&gt;="&amp;DATE($B$3,8,1),'Expense Log'!$A$5:$A$504,"&lt;"&amp;EDATE(DATE($B$3,8,1),1))</f>
        <v/>
      </c>
      <c r="J9" s="23">
        <f>SUMIFS('Expense Log'!$K$5:$K$504,'Expense Log'!$D$5:$D$504,"Fuel",'Expense Log'!$A$5:$A$504,"&gt;="&amp;DATE($B$3,9,1),'Expense Log'!$A$5:$A$504,"&lt;"&amp;EDATE(DATE($B$3,9,1),1))+SUMIFS('Expense Log'!$K$5:$K$504,'Expense Log'!$D$5:$D$504,"Mileage",'Expense Log'!$A$5:$A$504,"&gt;="&amp;DATE($B$3,9,1),'Expense Log'!$A$5:$A$504,"&lt;"&amp;EDATE(DATE($B$3,9,1),1))+SUMIFS('Expense Log'!$K$5:$K$504,'Expense Log'!$D$5:$D$504,"Vehicle Payment / Lease",'Expense Log'!$A$5:$A$504,"&gt;="&amp;DATE($B$3,9,1),'Expense Log'!$A$5:$A$504,"&lt;"&amp;EDATE(DATE($B$3,9,1),1))+SUMIFS('Expense Log'!$K$5:$K$504,'Expense Log'!$D$5:$D$504,"Vehicle Insurance",'Expense Log'!$A$5:$A$504,"&gt;="&amp;DATE($B$3,9,1),'Expense Log'!$A$5:$A$504,"&lt;"&amp;EDATE(DATE($B$3,9,1),1))+SUMIFS('Expense Log'!$K$5:$K$504,'Expense Log'!$D$5:$D$504,"Vehicle Maintenance",'Expense Log'!$A$5:$A$504,"&gt;="&amp;DATE($B$3,9,1),'Expense Log'!$A$5:$A$504,"&lt;"&amp;EDATE(DATE($B$3,9,1),1))+SUMIFS('Expense Log'!$K$5:$K$504,'Expense Log'!$D$5:$D$504,"Vehicle Repairs",'Expense Log'!$A$5:$A$504,"&gt;="&amp;DATE($B$3,9,1),'Expense Log'!$A$5:$A$504,"&lt;"&amp;EDATE(DATE($B$3,9,1),1))+SUMIFS('Expense Log'!$K$5:$K$504,'Expense Log'!$D$5:$D$504,"Parking",'Expense Log'!$A$5:$A$504,"&gt;="&amp;DATE($B$3,9,1),'Expense Log'!$A$5:$A$504,"&lt;"&amp;EDATE(DATE($B$3,9,1),1))+SUMIFS('Expense Log'!$K$5:$K$504,'Expense Log'!$D$5:$D$504,"Tolls",'Expense Log'!$A$5:$A$504,"&gt;="&amp;DATE($B$3,9,1),'Expense Log'!$A$5:$A$504,"&lt;"&amp;EDATE(DATE($B$3,9,1),1))+SUMIFS('Expense Log'!$K$5:$K$504,'Expense Log'!$D$5:$D$504,"Registration",'Expense Log'!$A$5:$A$504,"&gt;="&amp;DATE($B$3,9,1),'Expense Log'!$A$5:$A$504,"&lt;"&amp;EDATE(DATE($B$3,9,1),1))</f>
        <v/>
      </c>
      <c r="K9" s="23">
        <f>SUMIFS('Expense Log'!$K$5:$K$504,'Expense Log'!$D$5:$D$504,"Fuel",'Expense Log'!$A$5:$A$504,"&gt;="&amp;DATE($B$3,10,1),'Expense Log'!$A$5:$A$504,"&lt;"&amp;EDATE(DATE($B$3,10,1),1))+SUMIFS('Expense Log'!$K$5:$K$504,'Expense Log'!$D$5:$D$504,"Mileage",'Expense Log'!$A$5:$A$504,"&gt;="&amp;DATE($B$3,10,1),'Expense Log'!$A$5:$A$504,"&lt;"&amp;EDATE(DATE($B$3,10,1),1))+SUMIFS('Expense Log'!$K$5:$K$504,'Expense Log'!$D$5:$D$504,"Vehicle Payment / Lease",'Expense Log'!$A$5:$A$504,"&gt;="&amp;DATE($B$3,10,1),'Expense Log'!$A$5:$A$504,"&lt;"&amp;EDATE(DATE($B$3,10,1),1))+SUMIFS('Expense Log'!$K$5:$K$504,'Expense Log'!$D$5:$D$504,"Vehicle Insurance",'Expense Log'!$A$5:$A$504,"&gt;="&amp;DATE($B$3,10,1),'Expense Log'!$A$5:$A$504,"&lt;"&amp;EDATE(DATE($B$3,10,1),1))+SUMIFS('Expense Log'!$K$5:$K$504,'Expense Log'!$D$5:$D$504,"Vehicle Maintenance",'Expense Log'!$A$5:$A$504,"&gt;="&amp;DATE($B$3,10,1),'Expense Log'!$A$5:$A$504,"&lt;"&amp;EDATE(DATE($B$3,10,1),1))+SUMIFS('Expense Log'!$K$5:$K$504,'Expense Log'!$D$5:$D$504,"Vehicle Repairs",'Expense Log'!$A$5:$A$504,"&gt;="&amp;DATE($B$3,10,1),'Expense Log'!$A$5:$A$504,"&lt;"&amp;EDATE(DATE($B$3,10,1),1))+SUMIFS('Expense Log'!$K$5:$K$504,'Expense Log'!$D$5:$D$504,"Parking",'Expense Log'!$A$5:$A$504,"&gt;="&amp;DATE($B$3,10,1),'Expense Log'!$A$5:$A$504,"&lt;"&amp;EDATE(DATE($B$3,10,1),1))+SUMIFS('Expense Log'!$K$5:$K$504,'Expense Log'!$D$5:$D$504,"Tolls",'Expense Log'!$A$5:$A$504,"&gt;="&amp;DATE($B$3,10,1),'Expense Log'!$A$5:$A$504,"&lt;"&amp;EDATE(DATE($B$3,10,1),1))+SUMIFS('Expense Log'!$K$5:$K$504,'Expense Log'!$D$5:$D$504,"Registration",'Expense Log'!$A$5:$A$504,"&gt;="&amp;DATE($B$3,10,1),'Expense Log'!$A$5:$A$504,"&lt;"&amp;EDATE(DATE($B$3,10,1),1))</f>
        <v/>
      </c>
      <c r="L9" s="23">
        <f>SUMIFS('Expense Log'!$K$5:$K$504,'Expense Log'!$D$5:$D$504,"Fuel",'Expense Log'!$A$5:$A$504,"&gt;="&amp;DATE($B$3,11,1),'Expense Log'!$A$5:$A$504,"&lt;"&amp;EDATE(DATE($B$3,11,1),1))+SUMIFS('Expense Log'!$K$5:$K$504,'Expense Log'!$D$5:$D$504,"Mileage",'Expense Log'!$A$5:$A$504,"&gt;="&amp;DATE($B$3,11,1),'Expense Log'!$A$5:$A$504,"&lt;"&amp;EDATE(DATE($B$3,11,1),1))+SUMIFS('Expense Log'!$K$5:$K$504,'Expense Log'!$D$5:$D$504,"Vehicle Payment / Lease",'Expense Log'!$A$5:$A$504,"&gt;="&amp;DATE($B$3,11,1),'Expense Log'!$A$5:$A$504,"&lt;"&amp;EDATE(DATE($B$3,11,1),1))+SUMIFS('Expense Log'!$K$5:$K$504,'Expense Log'!$D$5:$D$504,"Vehicle Insurance",'Expense Log'!$A$5:$A$504,"&gt;="&amp;DATE($B$3,11,1),'Expense Log'!$A$5:$A$504,"&lt;"&amp;EDATE(DATE($B$3,11,1),1))+SUMIFS('Expense Log'!$K$5:$K$504,'Expense Log'!$D$5:$D$504,"Vehicle Maintenance",'Expense Log'!$A$5:$A$504,"&gt;="&amp;DATE($B$3,11,1),'Expense Log'!$A$5:$A$504,"&lt;"&amp;EDATE(DATE($B$3,11,1),1))+SUMIFS('Expense Log'!$K$5:$K$504,'Expense Log'!$D$5:$D$504,"Vehicle Repairs",'Expense Log'!$A$5:$A$504,"&gt;="&amp;DATE($B$3,11,1),'Expense Log'!$A$5:$A$504,"&lt;"&amp;EDATE(DATE($B$3,11,1),1))+SUMIFS('Expense Log'!$K$5:$K$504,'Expense Log'!$D$5:$D$504,"Parking",'Expense Log'!$A$5:$A$504,"&gt;="&amp;DATE($B$3,11,1),'Expense Log'!$A$5:$A$504,"&lt;"&amp;EDATE(DATE($B$3,11,1),1))+SUMIFS('Expense Log'!$K$5:$K$504,'Expense Log'!$D$5:$D$504,"Tolls",'Expense Log'!$A$5:$A$504,"&gt;="&amp;DATE($B$3,11,1),'Expense Log'!$A$5:$A$504,"&lt;"&amp;EDATE(DATE($B$3,11,1),1))+SUMIFS('Expense Log'!$K$5:$K$504,'Expense Log'!$D$5:$D$504,"Registration",'Expense Log'!$A$5:$A$504,"&gt;="&amp;DATE($B$3,11,1),'Expense Log'!$A$5:$A$504,"&lt;"&amp;EDATE(DATE($B$3,11,1),1))</f>
        <v/>
      </c>
      <c r="M9" s="23">
        <f>SUMIFS('Expense Log'!$K$5:$K$504,'Expense Log'!$D$5:$D$504,"Fuel",'Expense Log'!$A$5:$A$504,"&gt;="&amp;DATE($B$3,12,1),'Expense Log'!$A$5:$A$504,"&lt;"&amp;EDATE(DATE($B$3,12,1),1))+SUMIFS('Expense Log'!$K$5:$K$504,'Expense Log'!$D$5:$D$504,"Mileage",'Expense Log'!$A$5:$A$504,"&gt;="&amp;DATE($B$3,12,1),'Expense Log'!$A$5:$A$504,"&lt;"&amp;EDATE(DATE($B$3,12,1),1))+SUMIFS('Expense Log'!$K$5:$K$504,'Expense Log'!$D$5:$D$504,"Vehicle Payment / Lease",'Expense Log'!$A$5:$A$504,"&gt;="&amp;DATE($B$3,12,1),'Expense Log'!$A$5:$A$504,"&lt;"&amp;EDATE(DATE($B$3,12,1),1))+SUMIFS('Expense Log'!$K$5:$K$504,'Expense Log'!$D$5:$D$504,"Vehicle Insurance",'Expense Log'!$A$5:$A$504,"&gt;="&amp;DATE($B$3,12,1),'Expense Log'!$A$5:$A$504,"&lt;"&amp;EDATE(DATE($B$3,12,1),1))+SUMIFS('Expense Log'!$K$5:$K$504,'Expense Log'!$D$5:$D$504,"Vehicle Maintenance",'Expense Log'!$A$5:$A$504,"&gt;="&amp;DATE($B$3,12,1),'Expense Log'!$A$5:$A$504,"&lt;"&amp;EDATE(DATE($B$3,12,1),1))+SUMIFS('Expense Log'!$K$5:$K$504,'Expense Log'!$D$5:$D$504,"Vehicle Repairs",'Expense Log'!$A$5:$A$504,"&gt;="&amp;DATE($B$3,12,1),'Expense Log'!$A$5:$A$504,"&lt;"&amp;EDATE(DATE($B$3,12,1),1))+SUMIFS('Expense Log'!$K$5:$K$504,'Expense Log'!$D$5:$D$504,"Parking",'Expense Log'!$A$5:$A$504,"&gt;="&amp;DATE($B$3,12,1),'Expense Log'!$A$5:$A$504,"&lt;"&amp;EDATE(DATE($B$3,12,1),1))+SUMIFS('Expense Log'!$K$5:$K$504,'Expense Log'!$D$5:$D$504,"Tolls",'Expense Log'!$A$5:$A$504,"&gt;="&amp;DATE($B$3,12,1),'Expense Log'!$A$5:$A$504,"&lt;"&amp;EDATE(DATE($B$3,12,1),1))+SUMIFS('Expense Log'!$K$5:$K$504,'Expense Log'!$D$5:$D$504,"Registration",'Expense Log'!$A$5:$A$504,"&gt;="&amp;DATE($B$3,12,1),'Expense Log'!$A$5:$A$504,"&lt;"&amp;EDATE(DATE($B$3,12,1),1))</f>
        <v/>
      </c>
      <c r="N9" s="23">
        <f>SUM(B9:M9)</f>
        <v/>
      </c>
    </row>
    <row r="10">
      <c r="A10" t="inlineStr">
        <is>
          <t>Insurance</t>
        </is>
      </c>
      <c r="B10" s="23">
        <f>SUMIFS('Expense Log'!$K$5:$K$504,'Expense Log'!$D$5:$D$504,"General Liability Insurance",'Expense Log'!$A$5:$A$504,"&gt;="&amp;DATE($B$3,1,1),'Expense Log'!$A$5:$A$504,"&lt;"&amp;EDATE(DATE($B$3,1,1),1))+SUMIFS('Expense Log'!$K$5:$K$504,'Expense Log'!$D$5:$D$504,"Commercial Auto Insurance",'Expense Log'!$A$5:$A$504,"&gt;="&amp;DATE($B$3,1,1),'Expense Log'!$A$5:$A$504,"&lt;"&amp;EDATE(DATE($B$3,1,1),1))+SUMIFS('Expense Log'!$K$5:$K$504,'Expense Log'!$D$5:$D$504,"Bonding",'Expense Log'!$A$5:$A$504,"&gt;="&amp;DATE($B$3,1,1),'Expense Log'!$A$5:$A$504,"&lt;"&amp;EDATE(DATE($B$3,1,1),1))+SUMIFS('Expense Log'!$K$5:$K$504,'Expense Log'!$D$5:$D$504,"Umbrella / Excess",'Expense Log'!$A$5:$A$504,"&gt;="&amp;DATE($B$3,1,1),'Expense Log'!$A$5:$A$504,"&lt;"&amp;EDATE(DATE($B$3,1,1),1))+SUMIFS('Expense Log'!$K$5:$K$504,'Expense Log'!$D$5:$D$504,"Cyber Insurance",'Expense Log'!$A$5:$A$504,"&gt;="&amp;DATE($B$3,1,1),'Expense Log'!$A$5:$A$504,"&lt;"&amp;EDATE(DATE($B$3,1,1),1))+SUMIFS('Expense Log'!$K$5:$K$504,'Expense Log'!$D$5:$D$504,"Other Insurance",'Expense Log'!$A$5:$A$504,"&gt;="&amp;DATE($B$3,1,1),'Expense Log'!$A$5:$A$504,"&lt;"&amp;EDATE(DATE($B$3,1,1),1))</f>
        <v/>
      </c>
      <c r="C10" s="23">
        <f>SUMIFS('Expense Log'!$K$5:$K$504,'Expense Log'!$D$5:$D$504,"General Liability Insurance",'Expense Log'!$A$5:$A$504,"&gt;="&amp;DATE($B$3,2,1),'Expense Log'!$A$5:$A$504,"&lt;"&amp;EDATE(DATE($B$3,2,1),1))+SUMIFS('Expense Log'!$K$5:$K$504,'Expense Log'!$D$5:$D$504,"Commercial Auto Insurance",'Expense Log'!$A$5:$A$504,"&gt;="&amp;DATE($B$3,2,1),'Expense Log'!$A$5:$A$504,"&lt;"&amp;EDATE(DATE($B$3,2,1),1))+SUMIFS('Expense Log'!$K$5:$K$504,'Expense Log'!$D$5:$D$504,"Bonding",'Expense Log'!$A$5:$A$504,"&gt;="&amp;DATE($B$3,2,1),'Expense Log'!$A$5:$A$504,"&lt;"&amp;EDATE(DATE($B$3,2,1),1))+SUMIFS('Expense Log'!$K$5:$K$504,'Expense Log'!$D$5:$D$504,"Umbrella / Excess",'Expense Log'!$A$5:$A$504,"&gt;="&amp;DATE($B$3,2,1),'Expense Log'!$A$5:$A$504,"&lt;"&amp;EDATE(DATE($B$3,2,1),1))+SUMIFS('Expense Log'!$K$5:$K$504,'Expense Log'!$D$5:$D$504,"Cyber Insurance",'Expense Log'!$A$5:$A$504,"&gt;="&amp;DATE($B$3,2,1),'Expense Log'!$A$5:$A$504,"&lt;"&amp;EDATE(DATE($B$3,2,1),1))+SUMIFS('Expense Log'!$K$5:$K$504,'Expense Log'!$D$5:$D$504,"Other Insurance",'Expense Log'!$A$5:$A$504,"&gt;="&amp;DATE($B$3,2,1),'Expense Log'!$A$5:$A$504,"&lt;"&amp;EDATE(DATE($B$3,2,1),1))</f>
        <v/>
      </c>
      <c r="D10" s="23">
        <f>SUMIFS('Expense Log'!$K$5:$K$504,'Expense Log'!$D$5:$D$504,"General Liability Insurance",'Expense Log'!$A$5:$A$504,"&gt;="&amp;DATE($B$3,3,1),'Expense Log'!$A$5:$A$504,"&lt;"&amp;EDATE(DATE($B$3,3,1),1))+SUMIFS('Expense Log'!$K$5:$K$504,'Expense Log'!$D$5:$D$504,"Commercial Auto Insurance",'Expense Log'!$A$5:$A$504,"&gt;="&amp;DATE($B$3,3,1),'Expense Log'!$A$5:$A$504,"&lt;"&amp;EDATE(DATE($B$3,3,1),1))+SUMIFS('Expense Log'!$K$5:$K$504,'Expense Log'!$D$5:$D$504,"Bonding",'Expense Log'!$A$5:$A$504,"&gt;="&amp;DATE($B$3,3,1),'Expense Log'!$A$5:$A$504,"&lt;"&amp;EDATE(DATE($B$3,3,1),1))+SUMIFS('Expense Log'!$K$5:$K$504,'Expense Log'!$D$5:$D$504,"Umbrella / Excess",'Expense Log'!$A$5:$A$504,"&gt;="&amp;DATE($B$3,3,1),'Expense Log'!$A$5:$A$504,"&lt;"&amp;EDATE(DATE($B$3,3,1),1))+SUMIFS('Expense Log'!$K$5:$K$504,'Expense Log'!$D$5:$D$504,"Cyber Insurance",'Expense Log'!$A$5:$A$504,"&gt;="&amp;DATE($B$3,3,1),'Expense Log'!$A$5:$A$504,"&lt;"&amp;EDATE(DATE($B$3,3,1),1))+SUMIFS('Expense Log'!$K$5:$K$504,'Expense Log'!$D$5:$D$504,"Other Insurance",'Expense Log'!$A$5:$A$504,"&gt;="&amp;DATE($B$3,3,1),'Expense Log'!$A$5:$A$504,"&lt;"&amp;EDATE(DATE($B$3,3,1),1))</f>
        <v/>
      </c>
      <c r="E10" s="23">
        <f>SUMIFS('Expense Log'!$K$5:$K$504,'Expense Log'!$D$5:$D$504,"General Liability Insurance",'Expense Log'!$A$5:$A$504,"&gt;="&amp;DATE($B$3,4,1),'Expense Log'!$A$5:$A$504,"&lt;"&amp;EDATE(DATE($B$3,4,1),1))+SUMIFS('Expense Log'!$K$5:$K$504,'Expense Log'!$D$5:$D$504,"Commercial Auto Insurance",'Expense Log'!$A$5:$A$504,"&gt;="&amp;DATE($B$3,4,1),'Expense Log'!$A$5:$A$504,"&lt;"&amp;EDATE(DATE($B$3,4,1),1))+SUMIFS('Expense Log'!$K$5:$K$504,'Expense Log'!$D$5:$D$504,"Bonding",'Expense Log'!$A$5:$A$504,"&gt;="&amp;DATE($B$3,4,1),'Expense Log'!$A$5:$A$504,"&lt;"&amp;EDATE(DATE($B$3,4,1),1))+SUMIFS('Expense Log'!$K$5:$K$504,'Expense Log'!$D$5:$D$504,"Umbrella / Excess",'Expense Log'!$A$5:$A$504,"&gt;="&amp;DATE($B$3,4,1),'Expense Log'!$A$5:$A$504,"&lt;"&amp;EDATE(DATE($B$3,4,1),1))+SUMIFS('Expense Log'!$K$5:$K$504,'Expense Log'!$D$5:$D$504,"Cyber Insurance",'Expense Log'!$A$5:$A$504,"&gt;="&amp;DATE($B$3,4,1),'Expense Log'!$A$5:$A$504,"&lt;"&amp;EDATE(DATE($B$3,4,1),1))+SUMIFS('Expense Log'!$K$5:$K$504,'Expense Log'!$D$5:$D$504,"Other Insurance",'Expense Log'!$A$5:$A$504,"&gt;="&amp;DATE($B$3,4,1),'Expense Log'!$A$5:$A$504,"&lt;"&amp;EDATE(DATE($B$3,4,1),1))</f>
        <v/>
      </c>
      <c r="F10" s="23">
        <f>SUMIFS('Expense Log'!$K$5:$K$504,'Expense Log'!$D$5:$D$504,"General Liability Insurance",'Expense Log'!$A$5:$A$504,"&gt;="&amp;DATE($B$3,5,1),'Expense Log'!$A$5:$A$504,"&lt;"&amp;EDATE(DATE($B$3,5,1),1))+SUMIFS('Expense Log'!$K$5:$K$504,'Expense Log'!$D$5:$D$504,"Commercial Auto Insurance",'Expense Log'!$A$5:$A$504,"&gt;="&amp;DATE($B$3,5,1),'Expense Log'!$A$5:$A$504,"&lt;"&amp;EDATE(DATE($B$3,5,1),1))+SUMIFS('Expense Log'!$K$5:$K$504,'Expense Log'!$D$5:$D$504,"Bonding",'Expense Log'!$A$5:$A$504,"&gt;="&amp;DATE($B$3,5,1),'Expense Log'!$A$5:$A$504,"&lt;"&amp;EDATE(DATE($B$3,5,1),1))+SUMIFS('Expense Log'!$K$5:$K$504,'Expense Log'!$D$5:$D$504,"Umbrella / Excess",'Expense Log'!$A$5:$A$504,"&gt;="&amp;DATE($B$3,5,1),'Expense Log'!$A$5:$A$504,"&lt;"&amp;EDATE(DATE($B$3,5,1),1))+SUMIFS('Expense Log'!$K$5:$K$504,'Expense Log'!$D$5:$D$504,"Cyber Insurance",'Expense Log'!$A$5:$A$504,"&gt;="&amp;DATE($B$3,5,1),'Expense Log'!$A$5:$A$504,"&lt;"&amp;EDATE(DATE($B$3,5,1),1))+SUMIFS('Expense Log'!$K$5:$K$504,'Expense Log'!$D$5:$D$504,"Other Insurance",'Expense Log'!$A$5:$A$504,"&gt;="&amp;DATE($B$3,5,1),'Expense Log'!$A$5:$A$504,"&lt;"&amp;EDATE(DATE($B$3,5,1),1))</f>
        <v/>
      </c>
      <c r="G10" s="23">
        <f>SUMIFS('Expense Log'!$K$5:$K$504,'Expense Log'!$D$5:$D$504,"General Liability Insurance",'Expense Log'!$A$5:$A$504,"&gt;="&amp;DATE($B$3,6,1),'Expense Log'!$A$5:$A$504,"&lt;"&amp;EDATE(DATE($B$3,6,1),1))+SUMIFS('Expense Log'!$K$5:$K$504,'Expense Log'!$D$5:$D$504,"Commercial Auto Insurance",'Expense Log'!$A$5:$A$504,"&gt;="&amp;DATE($B$3,6,1),'Expense Log'!$A$5:$A$504,"&lt;"&amp;EDATE(DATE($B$3,6,1),1))+SUMIFS('Expense Log'!$K$5:$K$504,'Expense Log'!$D$5:$D$504,"Bonding",'Expense Log'!$A$5:$A$504,"&gt;="&amp;DATE($B$3,6,1),'Expense Log'!$A$5:$A$504,"&lt;"&amp;EDATE(DATE($B$3,6,1),1))+SUMIFS('Expense Log'!$K$5:$K$504,'Expense Log'!$D$5:$D$504,"Umbrella / Excess",'Expense Log'!$A$5:$A$504,"&gt;="&amp;DATE($B$3,6,1),'Expense Log'!$A$5:$A$504,"&lt;"&amp;EDATE(DATE($B$3,6,1),1))+SUMIFS('Expense Log'!$K$5:$K$504,'Expense Log'!$D$5:$D$504,"Cyber Insurance",'Expense Log'!$A$5:$A$504,"&gt;="&amp;DATE($B$3,6,1),'Expense Log'!$A$5:$A$504,"&lt;"&amp;EDATE(DATE($B$3,6,1),1))+SUMIFS('Expense Log'!$K$5:$K$504,'Expense Log'!$D$5:$D$504,"Other Insurance",'Expense Log'!$A$5:$A$504,"&gt;="&amp;DATE($B$3,6,1),'Expense Log'!$A$5:$A$504,"&lt;"&amp;EDATE(DATE($B$3,6,1),1))</f>
        <v/>
      </c>
      <c r="H10" s="23">
        <f>SUMIFS('Expense Log'!$K$5:$K$504,'Expense Log'!$D$5:$D$504,"General Liability Insurance",'Expense Log'!$A$5:$A$504,"&gt;="&amp;DATE($B$3,7,1),'Expense Log'!$A$5:$A$504,"&lt;"&amp;EDATE(DATE($B$3,7,1),1))+SUMIFS('Expense Log'!$K$5:$K$504,'Expense Log'!$D$5:$D$504,"Commercial Auto Insurance",'Expense Log'!$A$5:$A$504,"&gt;="&amp;DATE($B$3,7,1),'Expense Log'!$A$5:$A$504,"&lt;"&amp;EDATE(DATE($B$3,7,1),1))+SUMIFS('Expense Log'!$K$5:$K$504,'Expense Log'!$D$5:$D$504,"Bonding",'Expense Log'!$A$5:$A$504,"&gt;="&amp;DATE($B$3,7,1),'Expense Log'!$A$5:$A$504,"&lt;"&amp;EDATE(DATE($B$3,7,1),1))+SUMIFS('Expense Log'!$K$5:$K$504,'Expense Log'!$D$5:$D$504,"Umbrella / Excess",'Expense Log'!$A$5:$A$504,"&gt;="&amp;DATE($B$3,7,1),'Expense Log'!$A$5:$A$504,"&lt;"&amp;EDATE(DATE($B$3,7,1),1))+SUMIFS('Expense Log'!$K$5:$K$504,'Expense Log'!$D$5:$D$504,"Cyber Insurance",'Expense Log'!$A$5:$A$504,"&gt;="&amp;DATE($B$3,7,1),'Expense Log'!$A$5:$A$504,"&lt;"&amp;EDATE(DATE($B$3,7,1),1))+SUMIFS('Expense Log'!$K$5:$K$504,'Expense Log'!$D$5:$D$504,"Other Insurance",'Expense Log'!$A$5:$A$504,"&gt;="&amp;DATE($B$3,7,1),'Expense Log'!$A$5:$A$504,"&lt;"&amp;EDATE(DATE($B$3,7,1),1))</f>
        <v/>
      </c>
      <c r="I10" s="23">
        <f>SUMIFS('Expense Log'!$K$5:$K$504,'Expense Log'!$D$5:$D$504,"General Liability Insurance",'Expense Log'!$A$5:$A$504,"&gt;="&amp;DATE($B$3,8,1),'Expense Log'!$A$5:$A$504,"&lt;"&amp;EDATE(DATE($B$3,8,1),1))+SUMIFS('Expense Log'!$K$5:$K$504,'Expense Log'!$D$5:$D$504,"Commercial Auto Insurance",'Expense Log'!$A$5:$A$504,"&gt;="&amp;DATE($B$3,8,1),'Expense Log'!$A$5:$A$504,"&lt;"&amp;EDATE(DATE($B$3,8,1),1))+SUMIFS('Expense Log'!$K$5:$K$504,'Expense Log'!$D$5:$D$504,"Bonding",'Expense Log'!$A$5:$A$504,"&gt;="&amp;DATE($B$3,8,1),'Expense Log'!$A$5:$A$504,"&lt;"&amp;EDATE(DATE($B$3,8,1),1))+SUMIFS('Expense Log'!$K$5:$K$504,'Expense Log'!$D$5:$D$504,"Umbrella / Excess",'Expense Log'!$A$5:$A$504,"&gt;="&amp;DATE($B$3,8,1),'Expense Log'!$A$5:$A$504,"&lt;"&amp;EDATE(DATE($B$3,8,1),1))+SUMIFS('Expense Log'!$K$5:$K$504,'Expense Log'!$D$5:$D$504,"Cyber Insurance",'Expense Log'!$A$5:$A$504,"&gt;="&amp;DATE($B$3,8,1),'Expense Log'!$A$5:$A$504,"&lt;"&amp;EDATE(DATE($B$3,8,1),1))+SUMIFS('Expense Log'!$K$5:$K$504,'Expense Log'!$D$5:$D$504,"Other Insurance",'Expense Log'!$A$5:$A$504,"&gt;="&amp;DATE($B$3,8,1),'Expense Log'!$A$5:$A$504,"&lt;"&amp;EDATE(DATE($B$3,8,1),1))</f>
        <v/>
      </c>
      <c r="J10" s="23">
        <f>SUMIFS('Expense Log'!$K$5:$K$504,'Expense Log'!$D$5:$D$504,"General Liability Insurance",'Expense Log'!$A$5:$A$504,"&gt;="&amp;DATE($B$3,9,1),'Expense Log'!$A$5:$A$504,"&lt;"&amp;EDATE(DATE($B$3,9,1),1))+SUMIFS('Expense Log'!$K$5:$K$504,'Expense Log'!$D$5:$D$504,"Commercial Auto Insurance",'Expense Log'!$A$5:$A$504,"&gt;="&amp;DATE($B$3,9,1),'Expense Log'!$A$5:$A$504,"&lt;"&amp;EDATE(DATE($B$3,9,1),1))+SUMIFS('Expense Log'!$K$5:$K$504,'Expense Log'!$D$5:$D$504,"Bonding",'Expense Log'!$A$5:$A$504,"&gt;="&amp;DATE($B$3,9,1),'Expense Log'!$A$5:$A$504,"&lt;"&amp;EDATE(DATE($B$3,9,1),1))+SUMIFS('Expense Log'!$K$5:$K$504,'Expense Log'!$D$5:$D$504,"Umbrella / Excess",'Expense Log'!$A$5:$A$504,"&gt;="&amp;DATE($B$3,9,1),'Expense Log'!$A$5:$A$504,"&lt;"&amp;EDATE(DATE($B$3,9,1),1))+SUMIFS('Expense Log'!$K$5:$K$504,'Expense Log'!$D$5:$D$504,"Cyber Insurance",'Expense Log'!$A$5:$A$504,"&gt;="&amp;DATE($B$3,9,1),'Expense Log'!$A$5:$A$504,"&lt;"&amp;EDATE(DATE($B$3,9,1),1))+SUMIFS('Expense Log'!$K$5:$K$504,'Expense Log'!$D$5:$D$504,"Other Insurance",'Expense Log'!$A$5:$A$504,"&gt;="&amp;DATE($B$3,9,1),'Expense Log'!$A$5:$A$504,"&lt;"&amp;EDATE(DATE($B$3,9,1),1))</f>
        <v/>
      </c>
      <c r="K10" s="23">
        <f>SUMIFS('Expense Log'!$K$5:$K$504,'Expense Log'!$D$5:$D$504,"General Liability Insurance",'Expense Log'!$A$5:$A$504,"&gt;="&amp;DATE($B$3,10,1),'Expense Log'!$A$5:$A$504,"&lt;"&amp;EDATE(DATE($B$3,10,1),1))+SUMIFS('Expense Log'!$K$5:$K$504,'Expense Log'!$D$5:$D$504,"Commercial Auto Insurance",'Expense Log'!$A$5:$A$504,"&gt;="&amp;DATE($B$3,10,1),'Expense Log'!$A$5:$A$504,"&lt;"&amp;EDATE(DATE($B$3,10,1),1))+SUMIFS('Expense Log'!$K$5:$K$504,'Expense Log'!$D$5:$D$504,"Bonding",'Expense Log'!$A$5:$A$504,"&gt;="&amp;DATE($B$3,10,1),'Expense Log'!$A$5:$A$504,"&lt;"&amp;EDATE(DATE($B$3,10,1),1))+SUMIFS('Expense Log'!$K$5:$K$504,'Expense Log'!$D$5:$D$504,"Umbrella / Excess",'Expense Log'!$A$5:$A$504,"&gt;="&amp;DATE($B$3,10,1),'Expense Log'!$A$5:$A$504,"&lt;"&amp;EDATE(DATE($B$3,10,1),1))+SUMIFS('Expense Log'!$K$5:$K$504,'Expense Log'!$D$5:$D$504,"Cyber Insurance",'Expense Log'!$A$5:$A$504,"&gt;="&amp;DATE($B$3,10,1),'Expense Log'!$A$5:$A$504,"&lt;"&amp;EDATE(DATE($B$3,10,1),1))+SUMIFS('Expense Log'!$K$5:$K$504,'Expense Log'!$D$5:$D$504,"Other Insurance",'Expense Log'!$A$5:$A$504,"&gt;="&amp;DATE($B$3,10,1),'Expense Log'!$A$5:$A$504,"&lt;"&amp;EDATE(DATE($B$3,10,1),1))</f>
        <v/>
      </c>
      <c r="L10" s="23">
        <f>SUMIFS('Expense Log'!$K$5:$K$504,'Expense Log'!$D$5:$D$504,"General Liability Insurance",'Expense Log'!$A$5:$A$504,"&gt;="&amp;DATE($B$3,11,1),'Expense Log'!$A$5:$A$504,"&lt;"&amp;EDATE(DATE($B$3,11,1),1))+SUMIFS('Expense Log'!$K$5:$K$504,'Expense Log'!$D$5:$D$504,"Commercial Auto Insurance",'Expense Log'!$A$5:$A$504,"&gt;="&amp;DATE($B$3,11,1),'Expense Log'!$A$5:$A$504,"&lt;"&amp;EDATE(DATE($B$3,11,1),1))+SUMIFS('Expense Log'!$K$5:$K$504,'Expense Log'!$D$5:$D$504,"Bonding",'Expense Log'!$A$5:$A$504,"&gt;="&amp;DATE($B$3,11,1),'Expense Log'!$A$5:$A$504,"&lt;"&amp;EDATE(DATE($B$3,11,1),1))+SUMIFS('Expense Log'!$K$5:$K$504,'Expense Log'!$D$5:$D$504,"Umbrella / Excess",'Expense Log'!$A$5:$A$504,"&gt;="&amp;DATE($B$3,11,1),'Expense Log'!$A$5:$A$504,"&lt;"&amp;EDATE(DATE($B$3,11,1),1))+SUMIFS('Expense Log'!$K$5:$K$504,'Expense Log'!$D$5:$D$504,"Cyber Insurance",'Expense Log'!$A$5:$A$504,"&gt;="&amp;DATE($B$3,11,1),'Expense Log'!$A$5:$A$504,"&lt;"&amp;EDATE(DATE($B$3,11,1),1))+SUMIFS('Expense Log'!$K$5:$K$504,'Expense Log'!$D$5:$D$504,"Other Insurance",'Expense Log'!$A$5:$A$504,"&gt;="&amp;DATE($B$3,11,1),'Expense Log'!$A$5:$A$504,"&lt;"&amp;EDATE(DATE($B$3,11,1),1))</f>
        <v/>
      </c>
      <c r="M10" s="23">
        <f>SUMIFS('Expense Log'!$K$5:$K$504,'Expense Log'!$D$5:$D$504,"General Liability Insurance",'Expense Log'!$A$5:$A$504,"&gt;="&amp;DATE($B$3,12,1),'Expense Log'!$A$5:$A$504,"&lt;"&amp;EDATE(DATE($B$3,12,1),1))+SUMIFS('Expense Log'!$K$5:$K$504,'Expense Log'!$D$5:$D$504,"Commercial Auto Insurance",'Expense Log'!$A$5:$A$504,"&gt;="&amp;DATE($B$3,12,1),'Expense Log'!$A$5:$A$504,"&lt;"&amp;EDATE(DATE($B$3,12,1),1))+SUMIFS('Expense Log'!$K$5:$K$504,'Expense Log'!$D$5:$D$504,"Bonding",'Expense Log'!$A$5:$A$504,"&gt;="&amp;DATE($B$3,12,1),'Expense Log'!$A$5:$A$504,"&lt;"&amp;EDATE(DATE($B$3,12,1),1))+SUMIFS('Expense Log'!$K$5:$K$504,'Expense Log'!$D$5:$D$504,"Umbrella / Excess",'Expense Log'!$A$5:$A$504,"&gt;="&amp;DATE($B$3,12,1),'Expense Log'!$A$5:$A$504,"&lt;"&amp;EDATE(DATE($B$3,12,1),1))+SUMIFS('Expense Log'!$K$5:$K$504,'Expense Log'!$D$5:$D$504,"Cyber Insurance",'Expense Log'!$A$5:$A$504,"&gt;="&amp;DATE($B$3,12,1),'Expense Log'!$A$5:$A$504,"&lt;"&amp;EDATE(DATE($B$3,12,1),1))+SUMIFS('Expense Log'!$K$5:$K$504,'Expense Log'!$D$5:$D$504,"Other Insurance",'Expense Log'!$A$5:$A$504,"&gt;="&amp;DATE($B$3,12,1),'Expense Log'!$A$5:$A$504,"&lt;"&amp;EDATE(DATE($B$3,12,1),1))</f>
        <v/>
      </c>
      <c r="N10" s="23">
        <f>SUM(B10:M10)</f>
        <v/>
      </c>
    </row>
    <row r="11">
      <c r="A11" t="inlineStr">
        <is>
          <t>Marketing</t>
        </is>
      </c>
      <c r="B11" s="23">
        <f>SUMIFS('Expense Log'!$K$5:$K$504,'Expense Log'!$D$5:$D$504,"Website",'Expense Log'!$A$5:$A$504,"&gt;="&amp;DATE($B$3,1,1),'Expense Log'!$A$5:$A$504,"&lt;"&amp;EDATE(DATE($B$3,1,1),1))+SUMIFS('Expense Log'!$K$5:$K$504,'Expense Log'!$D$5:$D$504,"SEO",'Expense Log'!$A$5:$A$504,"&gt;="&amp;DATE($B$3,1,1),'Expense Log'!$A$5:$A$504,"&lt;"&amp;EDATE(DATE($B$3,1,1),1))+SUMIFS('Expense Log'!$K$5:$K$504,'Expense Log'!$D$5:$D$504,"Paid Search",'Expense Log'!$A$5:$A$504,"&gt;="&amp;DATE($B$3,1,1),'Expense Log'!$A$5:$A$504,"&lt;"&amp;EDATE(DATE($B$3,1,1),1))+SUMIFS('Expense Log'!$K$5:$K$504,'Expense Log'!$D$5:$D$504,"Social Advertising",'Expense Log'!$A$5:$A$504,"&gt;="&amp;DATE($B$3,1,1),'Expense Log'!$A$5:$A$504,"&lt;"&amp;EDATE(DATE($B$3,1,1),1))+SUMIFS('Expense Log'!$K$5:$K$504,'Expense Log'!$D$5:$D$504,"Print Advertising",'Expense Log'!$A$5:$A$504,"&gt;="&amp;DATE($B$3,1,1),'Expense Log'!$A$5:$A$504,"&lt;"&amp;EDATE(DATE($B$3,1,1),1))+SUMIFS('Expense Log'!$K$5:$K$504,'Expense Log'!$D$5:$D$504,"Flyers / Door Hangers",'Expense Log'!$A$5:$A$504,"&gt;="&amp;DATE($B$3,1,1),'Expense Log'!$A$5:$A$504,"&lt;"&amp;EDATE(DATE($B$3,1,1),1))+SUMIFS('Expense Log'!$K$5:$K$504,'Expense Log'!$D$5:$D$504,"Referral Incentives",'Expense Log'!$A$5:$A$504,"&gt;="&amp;DATE($B$3,1,1),'Expense Log'!$A$5:$A$504,"&lt;"&amp;EDATE(DATE($B$3,1,1),1))+SUMIFS('Expense Log'!$K$5:$K$504,'Expense Log'!$D$5:$D$504,"Promotional Materials",'Expense Log'!$A$5:$A$504,"&gt;="&amp;DATE($B$3,1,1),'Expense Log'!$A$5:$A$504,"&lt;"&amp;EDATE(DATE($B$3,1,1),1))+SUMIFS('Expense Log'!$K$5:$K$504,'Expense Log'!$D$5:$D$504,"Photography / Content",'Expense Log'!$A$5:$A$504,"&gt;="&amp;DATE($B$3,1,1),'Expense Log'!$A$5:$A$504,"&lt;"&amp;EDATE(DATE($B$3,1,1),1))</f>
        <v/>
      </c>
      <c r="C11" s="23">
        <f>SUMIFS('Expense Log'!$K$5:$K$504,'Expense Log'!$D$5:$D$504,"Website",'Expense Log'!$A$5:$A$504,"&gt;="&amp;DATE($B$3,2,1),'Expense Log'!$A$5:$A$504,"&lt;"&amp;EDATE(DATE($B$3,2,1),1))+SUMIFS('Expense Log'!$K$5:$K$504,'Expense Log'!$D$5:$D$504,"SEO",'Expense Log'!$A$5:$A$504,"&gt;="&amp;DATE($B$3,2,1),'Expense Log'!$A$5:$A$504,"&lt;"&amp;EDATE(DATE($B$3,2,1),1))+SUMIFS('Expense Log'!$K$5:$K$504,'Expense Log'!$D$5:$D$504,"Paid Search",'Expense Log'!$A$5:$A$504,"&gt;="&amp;DATE($B$3,2,1),'Expense Log'!$A$5:$A$504,"&lt;"&amp;EDATE(DATE($B$3,2,1),1))+SUMIFS('Expense Log'!$K$5:$K$504,'Expense Log'!$D$5:$D$504,"Social Advertising",'Expense Log'!$A$5:$A$504,"&gt;="&amp;DATE($B$3,2,1),'Expense Log'!$A$5:$A$504,"&lt;"&amp;EDATE(DATE($B$3,2,1),1))+SUMIFS('Expense Log'!$K$5:$K$504,'Expense Log'!$D$5:$D$504,"Print Advertising",'Expense Log'!$A$5:$A$504,"&gt;="&amp;DATE($B$3,2,1),'Expense Log'!$A$5:$A$504,"&lt;"&amp;EDATE(DATE($B$3,2,1),1))+SUMIFS('Expense Log'!$K$5:$K$504,'Expense Log'!$D$5:$D$504,"Flyers / Door Hangers",'Expense Log'!$A$5:$A$504,"&gt;="&amp;DATE($B$3,2,1),'Expense Log'!$A$5:$A$504,"&lt;"&amp;EDATE(DATE($B$3,2,1),1))+SUMIFS('Expense Log'!$K$5:$K$504,'Expense Log'!$D$5:$D$504,"Referral Incentives",'Expense Log'!$A$5:$A$504,"&gt;="&amp;DATE($B$3,2,1),'Expense Log'!$A$5:$A$504,"&lt;"&amp;EDATE(DATE($B$3,2,1),1))+SUMIFS('Expense Log'!$K$5:$K$504,'Expense Log'!$D$5:$D$504,"Promotional Materials",'Expense Log'!$A$5:$A$504,"&gt;="&amp;DATE($B$3,2,1),'Expense Log'!$A$5:$A$504,"&lt;"&amp;EDATE(DATE($B$3,2,1),1))+SUMIFS('Expense Log'!$K$5:$K$504,'Expense Log'!$D$5:$D$504,"Photography / Content",'Expense Log'!$A$5:$A$504,"&gt;="&amp;DATE($B$3,2,1),'Expense Log'!$A$5:$A$504,"&lt;"&amp;EDATE(DATE($B$3,2,1),1))</f>
        <v/>
      </c>
      <c r="D11" s="23">
        <f>SUMIFS('Expense Log'!$K$5:$K$504,'Expense Log'!$D$5:$D$504,"Website",'Expense Log'!$A$5:$A$504,"&gt;="&amp;DATE($B$3,3,1),'Expense Log'!$A$5:$A$504,"&lt;"&amp;EDATE(DATE($B$3,3,1),1))+SUMIFS('Expense Log'!$K$5:$K$504,'Expense Log'!$D$5:$D$504,"SEO",'Expense Log'!$A$5:$A$504,"&gt;="&amp;DATE($B$3,3,1),'Expense Log'!$A$5:$A$504,"&lt;"&amp;EDATE(DATE($B$3,3,1),1))+SUMIFS('Expense Log'!$K$5:$K$504,'Expense Log'!$D$5:$D$504,"Paid Search",'Expense Log'!$A$5:$A$504,"&gt;="&amp;DATE($B$3,3,1),'Expense Log'!$A$5:$A$504,"&lt;"&amp;EDATE(DATE($B$3,3,1),1))+SUMIFS('Expense Log'!$K$5:$K$504,'Expense Log'!$D$5:$D$504,"Social Advertising",'Expense Log'!$A$5:$A$504,"&gt;="&amp;DATE($B$3,3,1),'Expense Log'!$A$5:$A$504,"&lt;"&amp;EDATE(DATE($B$3,3,1),1))+SUMIFS('Expense Log'!$K$5:$K$504,'Expense Log'!$D$5:$D$504,"Print Advertising",'Expense Log'!$A$5:$A$504,"&gt;="&amp;DATE($B$3,3,1),'Expense Log'!$A$5:$A$504,"&lt;"&amp;EDATE(DATE($B$3,3,1),1))+SUMIFS('Expense Log'!$K$5:$K$504,'Expense Log'!$D$5:$D$504,"Flyers / Door Hangers",'Expense Log'!$A$5:$A$504,"&gt;="&amp;DATE($B$3,3,1),'Expense Log'!$A$5:$A$504,"&lt;"&amp;EDATE(DATE($B$3,3,1),1))+SUMIFS('Expense Log'!$K$5:$K$504,'Expense Log'!$D$5:$D$504,"Referral Incentives",'Expense Log'!$A$5:$A$504,"&gt;="&amp;DATE($B$3,3,1),'Expense Log'!$A$5:$A$504,"&lt;"&amp;EDATE(DATE($B$3,3,1),1))+SUMIFS('Expense Log'!$K$5:$K$504,'Expense Log'!$D$5:$D$504,"Promotional Materials",'Expense Log'!$A$5:$A$504,"&gt;="&amp;DATE($B$3,3,1),'Expense Log'!$A$5:$A$504,"&lt;"&amp;EDATE(DATE($B$3,3,1),1))+SUMIFS('Expense Log'!$K$5:$K$504,'Expense Log'!$D$5:$D$504,"Photography / Content",'Expense Log'!$A$5:$A$504,"&gt;="&amp;DATE($B$3,3,1),'Expense Log'!$A$5:$A$504,"&lt;"&amp;EDATE(DATE($B$3,3,1),1))</f>
        <v/>
      </c>
      <c r="E11" s="23">
        <f>SUMIFS('Expense Log'!$K$5:$K$504,'Expense Log'!$D$5:$D$504,"Website",'Expense Log'!$A$5:$A$504,"&gt;="&amp;DATE($B$3,4,1),'Expense Log'!$A$5:$A$504,"&lt;"&amp;EDATE(DATE($B$3,4,1),1))+SUMIFS('Expense Log'!$K$5:$K$504,'Expense Log'!$D$5:$D$504,"SEO",'Expense Log'!$A$5:$A$504,"&gt;="&amp;DATE($B$3,4,1),'Expense Log'!$A$5:$A$504,"&lt;"&amp;EDATE(DATE($B$3,4,1),1))+SUMIFS('Expense Log'!$K$5:$K$504,'Expense Log'!$D$5:$D$504,"Paid Search",'Expense Log'!$A$5:$A$504,"&gt;="&amp;DATE($B$3,4,1),'Expense Log'!$A$5:$A$504,"&lt;"&amp;EDATE(DATE($B$3,4,1),1))+SUMIFS('Expense Log'!$K$5:$K$504,'Expense Log'!$D$5:$D$504,"Social Advertising",'Expense Log'!$A$5:$A$504,"&gt;="&amp;DATE($B$3,4,1),'Expense Log'!$A$5:$A$504,"&lt;"&amp;EDATE(DATE($B$3,4,1),1))+SUMIFS('Expense Log'!$K$5:$K$504,'Expense Log'!$D$5:$D$504,"Print Advertising",'Expense Log'!$A$5:$A$504,"&gt;="&amp;DATE($B$3,4,1),'Expense Log'!$A$5:$A$504,"&lt;"&amp;EDATE(DATE($B$3,4,1),1))+SUMIFS('Expense Log'!$K$5:$K$504,'Expense Log'!$D$5:$D$504,"Flyers / Door Hangers",'Expense Log'!$A$5:$A$504,"&gt;="&amp;DATE($B$3,4,1),'Expense Log'!$A$5:$A$504,"&lt;"&amp;EDATE(DATE($B$3,4,1),1))+SUMIFS('Expense Log'!$K$5:$K$504,'Expense Log'!$D$5:$D$504,"Referral Incentives",'Expense Log'!$A$5:$A$504,"&gt;="&amp;DATE($B$3,4,1),'Expense Log'!$A$5:$A$504,"&lt;"&amp;EDATE(DATE($B$3,4,1),1))+SUMIFS('Expense Log'!$K$5:$K$504,'Expense Log'!$D$5:$D$504,"Promotional Materials",'Expense Log'!$A$5:$A$504,"&gt;="&amp;DATE($B$3,4,1),'Expense Log'!$A$5:$A$504,"&lt;"&amp;EDATE(DATE($B$3,4,1),1))+SUMIFS('Expense Log'!$K$5:$K$504,'Expense Log'!$D$5:$D$504,"Photography / Content",'Expense Log'!$A$5:$A$504,"&gt;="&amp;DATE($B$3,4,1),'Expense Log'!$A$5:$A$504,"&lt;"&amp;EDATE(DATE($B$3,4,1),1))</f>
        <v/>
      </c>
      <c r="F11" s="23">
        <f>SUMIFS('Expense Log'!$K$5:$K$504,'Expense Log'!$D$5:$D$504,"Website",'Expense Log'!$A$5:$A$504,"&gt;="&amp;DATE($B$3,5,1),'Expense Log'!$A$5:$A$504,"&lt;"&amp;EDATE(DATE($B$3,5,1),1))+SUMIFS('Expense Log'!$K$5:$K$504,'Expense Log'!$D$5:$D$504,"SEO",'Expense Log'!$A$5:$A$504,"&gt;="&amp;DATE($B$3,5,1),'Expense Log'!$A$5:$A$504,"&lt;"&amp;EDATE(DATE($B$3,5,1),1))+SUMIFS('Expense Log'!$K$5:$K$504,'Expense Log'!$D$5:$D$504,"Paid Search",'Expense Log'!$A$5:$A$504,"&gt;="&amp;DATE($B$3,5,1),'Expense Log'!$A$5:$A$504,"&lt;"&amp;EDATE(DATE($B$3,5,1),1))+SUMIFS('Expense Log'!$K$5:$K$504,'Expense Log'!$D$5:$D$504,"Social Advertising",'Expense Log'!$A$5:$A$504,"&gt;="&amp;DATE($B$3,5,1),'Expense Log'!$A$5:$A$504,"&lt;"&amp;EDATE(DATE($B$3,5,1),1))+SUMIFS('Expense Log'!$K$5:$K$504,'Expense Log'!$D$5:$D$504,"Print Advertising",'Expense Log'!$A$5:$A$504,"&gt;="&amp;DATE($B$3,5,1),'Expense Log'!$A$5:$A$504,"&lt;"&amp;EDATE(DATE($B$3,5,1),1))+SUMIFS('Expense Log'!$K$5:$K$504,'Expense Log'!$D$5:$D$504,"Flyers / Door Hangers",'Expense Log'!$A$5:$A$504,"&gt;="&amp;DATE($B$3,5,1),'Expense Log'!$A$5:$A$504,"&lt;"&amp;EDATE(DATE($B$3,5,1),1))+SUMIFS('Expense Log'!$K$5:$K$504,'Expense Log'!$D$5:$D$504,"Referral Incentives",'Expense Log'!$A$5:$A$504,"&gt;="&amp;DATE($B$3,5,1),'Expense Log'!$A$5:$A$504,"&lt;"&amp;EDATE(DATE($B$3,5,1),1))+SUMIFS('Expense Log'!$K$5:$K$504,'Expense Log'!$D$5:$D$504,"Promotional Materials",'Expense Log'!$A$5:$A$504,"&gt;="&amp;DATE($B$3,5,1),'Expense Log'!$A$5:$A$504,"&lt;"&amp;EDATE(DATE($B$3,5,1),1))+SUMIFS('Expense Log'!$K$5:$K$504,'Expense Log'!$D$5:$D$504,"Photography / Content",'Expense Log'!$A$5:$A$504,"&gt;="&amp;DATE($B$3,5,1),'Expense Log'!$A$5:$A$504,"&lt;"&amp;EDATE(DATE($B$3,5,1),1))</f>
        <v/>
      </c>
      <c r="G11" s="23">
        <f>SUMIFS('Expense Log'!$K$5:$K$504,'Expense Log'!$D$5:$D$504,"Website",'Expense Log'!$A$5:$A$504,"&gt;="&amp;DATE($B$3,6,1),'Expense Log'!$A$5:$A$504,"&lt;"&amp;EDATE(DATE($B$3,6,1),1))+SUMIFS('Expense Log'!$K$5:$K$504,'Expense Log'!$D$5:$D$504,"SEO",'Expense Log'!$A$5:$A$504,"&gt;="&amp;DATE($B$3,6,1),'Expense Log'!$A$5:$A$504,"&lt;"&amp;EDATE(DATE($B$3,6,1),1))+SUMIFS('Expense Log'!$K$5:$K$504,'Expense Log'!$D$5:$D$504,"Paid Search",'Expense Log'!$A$5:$A$504,"&gt;="&amp;DATE($B$3,6,1),'Expense Log'!$A$5:$A$504,"&lt;"&amp;EDATE(DATE($B$3,6,1),1))+SUMIFS('Expense Log'!$K$5:$K$504,'Expense Log'!$D$5:$D$504,"Social Advertising",'Expense Log'!$A$5:$A$504,"&gt;="&amp;DATE($B$3,6,1),'Expense Log'!$A$5:$A$504,"&lt;"&amp;EDATE(DATE($B$3,6,1),1))+SUMIFS('Expense Log'!$K$5:$K$504,'Expense Log'!$D$5:$D$504,"Print Advertising",'Expense Log'!$A$5:$A$504,"&gt;="&amp;DATE($B$3,6,1),'Expense Log'!$A$5:$A$504,"&lt;"&amp;EDATE(DATE($B$3,6,1),1))+SUMIFS('Expense Log'!$K$5:$K$504,'Expense Log'!$D$5:$D$504,"Flyers / Door Hangers",'Expense Log'!$A$5:$A$504,"&gt;="&amp;DATE($B$3,6,1),'Expense Log'!$A$5:$A$504,"&lt;"&amp;EDATE(DATE($B$3,6,1),1))+SUMIFS('Expense Log'!$K$5:$K$504,'Expense Log'!$D$5:$D$504,"Referral Incentives",'Expense Log'!$A$5:$A$504,"&gt;="&amp;DATE($B$3,6,1),'Expense Log'!$A$5:$A$504,"&lt;"&amp;EDATE(DATE($B$3,6,1),1))+SUMIFS('Expense Log'!$K$5:$K$504,'Expense Log'!$D$5:$D$504,"Promotional Materials",'Expense Log'!$A$5:$A$504,"&gt;="&amp;DATE($B$3,6,1),'Expense Log'!$A$5:$A$504,"&lt;"&amp;EDATE(DATE($B$3,6,1),1))+SUMIFS('Expense Log'!$K$5:$K$504,'Expense Log'!$D$5:$D$504,"Photography / Content",'Expense Log'!$A$5:$A$504,"&gt;="&amp;DATE($B$3,6,1),'Expense Log'!$A$5:$A$504,"&lt;"&amp;EDATE(DATE($B$3,6,1),1))</f>
        <v/>
      </c>
      <c r="H11" s="23">
        <f>SUMIFS('Expense Log'!$K$5:$K$504,'Expense Log'!$D$5:$D$504,"Website",'Expense Log'!$A$5:$A$504,"&gt;="&amp;DATE($B$3,7,1),'Expense Log'!$A$5:$A$504,"&lt;"&amp;EDATE(DATE($B$3,7,1),1))+SUMIFS('Expense Log'!$K$5:$K$504,'Expense Log'!$D$5:$D$504,"SEO",'Expense Log'!$A$5:$A$504,"&gt;="&amp;DATE($B$3,7,1),'Expense Log'!$A$5:$A$504,"&lt;"&amp;EDATE(DATE($B$3,7,1),1))+SUMIFS('Expense Log'!$K$5:$K$504,'Expense Log'!$D$5:$D$504,"Paid Search",'Expense Log'!$A$5:$A$504,"&gt;="&amp;DATE($B$3,7,1),'Expense Log'!$A$5:$A$504,"&lt;"&amp;EDATE(DATE($B$3,7,1),1))+SUMIFS('Expense Log'!$K$5:$K$504,'Expense Log'!$D$5:$D$504,"Social Advertising",'Expense Log'!$A$5:$A$504,"&gt;="&amp;DATE($B$3,7,1),'Expense Log'!$A$5:$A$504,"&lt;"&amp;EDATE(DATE($B$3,7,1),1))+SUMIFS('Expense Log'!$K$5:$K$504,'Expense Log'!$D$5:$D$504,"Print Advertising",'Expense Log'!$A$5:$A$504,"&gt;="&amp;DATE($B$3,7,1),'Expense Log'!$A$5:$A$504,"&lt;"&amp;EDATE(DATE($B$3,7,1),1))+SUMIFS('Expense Log'!$K$5:$K$504,'Expense Log'!$D$5:$D$504,"Flyers / Door Hangers",'Expense Log'!$A$5:$A$504,"&gt;="&amp;DATE($B$3,7,1),'Expense Log'!$A$5:$A$504,"&lt;"&amp;EDATE(DATE($B$3,7,1),1))+SUMIFS('Expense Log'!$K$5:$K$504,'Expense Log'!$D$5:$D$504,"Referral Incentives",'Expense Log'!$A$5:$A$504,"&gt;="&amp;DATE($B$3,7,1),'Expense Log'!$A$5:$A$504,"&lt;"&amp;EDATE(DATE($B$3,7,1),1))+SUMIFS('Expense Log'!$K$5:$K$504,'Expense Log'!$D$5:$D$504,"Promotional Materials",'Expense Log'!$A$5:$A$504,"&gt;="&amp;DATE($B$3,7,1),'Expense Log'!$A$5:$A$504,"&lt;"&amp;EDATE(DATE($B$3,7,1),1))+SUMIFS('Expense Log'!$K$5:$K$504,'Expense Log'!$D$5:$D$504,"Photography / Content",'Expense Log'!$A$5:$A$504,"&gt;="&amp;DATE($B$3,7,1),'Expense Log'!$A$5:$A$504,"&lt;"&amp;EDATE(DATE($B$3,7,1),1))</f>
        <v/>
      </c>
      <c r="I11" s="23">
        <f>SUMIFS('Expense Log'!$K$5:$K$504,'Expense Log'!$D$5:$D$504,"Website",'Expense Log'!$A$5:$A$504,"&gt;="&amp;DATE($B$3,8,1),'Expense Log'!$A$5:$A$504,"&lt;"&amp;EDATE(DATE($B$3,8,1),1))+SUMIFS('Expense Log'!$K$5:$K$504,'Expense Log'!$D$5:$D$504,"SEO",'Expense Log'!$A$5:$A$504,"&gt;="&amp;DATE($B$3,8,1),'Expense Log'!$A$5:$A$504,"&lt;"&amp;EDATE(DATE($B$3,8,1),1))+SUMIFS('Expense Log'!$K$5:$K$504,'Expense Log'!$D$5:$D$504,"Paid Search",'Expense Log'!$A$5:$A$504,"&gt;="&amp;DATE($B$3,8,1),'Expense Log'!$A$5:$A$504,"&lt;"&amp;EDATE(DATE($B$3,8,1),1))+SUMIFS('Expense Log'!$K$5:$K$504,'Expense Log'!$D$5:$D$504,"Social Advertising",'Expense Log'!$A$5:$A$504,"&gt;="&amp;DATE($B$3,8,1),'Expense Log'!$A$5:$A$504,"&lt;"&amp;EDATE(DATE($B$3,8,1),1))+SUMIFS('Expense Log'!$K$5:$K$504,'Expense Log'!$D$5:$D$504,"Print Advertising",'Expense Log'!$A$5:$A$504,"&gt;="&amp;DATE($B$3,8,1),'Expense Log'!$A$5:$A$504,"&lt;"&amp;EDATE(DATE($B$3,8,1),1))+SUMIFS('Expense Log'!$K$5:$K$504,'Expense Log'!$D$5:$D$504,"Flyers / Door Hangers",'Expense Log'!$A$5:$A$504,"&gt;="&amp;DATE($B$3,8,1),'Expense Log'!$A$5:$A$504,"&lt;"&amp;EDATE(DATE($B$3,8,1),1))+SUMIFS('Expense Log'!$K$5:$K$504,'Expense Log'!$D$5:$D$504,"Referral Incentives",'Expense Log'!$A$5:$A$504,"&gt;="&amp;DATE($B$3,8,1),'Expense Log'!$A$5:$A$504,"&lt;"&amp;EDATE(DATE($B$3,8,1),1))+SUMIFS('Expense Log'!$K$5:$K$504,'Expense Log'!$D$5:$D$504,"Promotional Materials",'Expense Log'!$A$5:$A$504,"&gt;="&amp;DATE($B$3,8,1),'Expense Log'!$A$5:$A$504,"&lt;"&amp;EDATE(DATE($B$3,8,1),1))+SUMIFS('Expense Log'!$K$5:$K$504,'Expense Log'!$D$5:$D$504,"Photography / Content",'Expense Log'!$A$5:$A$504,"&gt;="&amp;DATE($B$3,8,1),'Expense Log'!$A$5:$A$504,"&lt;"&amp;EDATE(DATE($B$3,8,1),1))</f>
        <v/>
      </c>
      <c r="J11" s="23">
        <f>SUMIFS('Expense Log'!$K$5:$K$504,'Expense Log'!$D$5:$D$504,"Website",'Expense Log'!$A$5:$A$504,"&gt;="&amp;DATE($B$3,9,1),'Expense Log'!$A$5:$A$504,"&lt;"&amp;EDATE(DATE($B$3,9,1),1))+SUMIFS('Expense Log'!$K$5:$K$504,'Expense Log'!$D$5:$D$504,"SEO",'Expense Log'!$A$5:$A$504,"&gt;="&amp;DATE($B$3,9,1),'Expense Log'!$A$5:$A$504,"&lt;"&amp;EDATE(DATE($B$3,9,1),1))+SUMIFS('Expense Log'!$K$5:$K$504,'Expense Log'!$D$5:$D$504,"Paid Search",'Expense Log'!$A$5:$A$504,"&gt;="&amp;DATE($B$3,9,1),'Expense Log'!$A$5:$A$504,"&lt;"&amp;EDATE(DATE($B$3,9,1),1))+SUMIFS('Expense Log'!$K$5:$K$504,'Expense Log'!$D$5:$D$504,"Social Advertising",'Expense Log'!$A$5:$A$504,"&gt;="&amp;DATE($B$3,9,1),'Expense Log'!$A$5:$A$504,"&lt;"&amp;EDATE(DATE($B$3,9,1),1))+SUMIFS('Expense Log'!$K$5:$K$504,'Expense Log'!$D$5:$D$504,"Print Advertising",'Expense Log'!$A$5:$A$504,"&gt;="&amp;DATE($B$3,9,1),'Expense Log'!$A$5:$A$504,"&lt;"&amp;EDATE(DATE($B$3,9,1),1))+SUMIFS('Expense Log'!$K$5:$K$504,'Expense Log'!$D$5:$D$504,"Flyers / Door Hangers",'Expense Log'!$A$5:$A$504,"&gt;="&amp;DATE($B$3,9,1),'Expense Log'!$A$5:$A$504,"&lt;"&amp;EDATE(DATE($B$3,9,1),1))+SUMIFS('Expense Log'!$K$5:$K$504,'Expense Log'!$D$5:$D$504,"Referral Incentives",'Expense Log'!$A$5:$A$504,"&gt;="&amp;DATE($B$3,9,1),'Expense Log'!$A$5:$A$504,"&lt;"&amp;EDATE(DATE($B$3,9,1),1))+SUMIFS('Expense Log'!$K$5:$K$504,'Expense Log'!$D$5:$D$504,"Promotional Materials",'Expense Log'!$A$5:$A$504,"&gt;="&amp;DATE($B$3,9,1),'Expense Log'!$A$5:$A$504,"&lt;"&amp;EDATE(DATE($B$3,9,1),1))+SUMIFS('Expense Log'!$K$5:$K$504,'Expense Log'!$D$5:$D$504,"Photography / Content",'Expense Log'!$A$5:$A$504,"&gt;="&amp;DATE($B$3,9,1),'Expense Log'!$A$5:$A$504,"&lt;"&amp;EDATE(DATE($B$3,9,1),1))</f>
        <v/>
      </c>
      <c r="K11" s="23">
        <f>SUMIFS('Expense Log'!$K$5:$K$504,'Expense Log'!$D$5:$D$504,"Website",'Expense Log'!$A$5:$A$504,"&gt;="&amp;DATE($B$3,10,1),'Expense Log'!$A$5:$A$504,"&lt;"&amp;EDATE(DATE($B$3,10,1),1))+SUMIFS('Expense Log'!$K$5:$K$504,'Expense Log'!$D$5:$D$504,"SEO",'Expense Log'!$A$5:$A$504,"&gt;="&amp;DATE($B$3,10,1),'Expense Log'!$A$5:$A$504,"&lt;"&amp;EDATE(DATE($B$3,10,1),1))+SUMIFS('Expense Log'!$K$5:$K$504,'Expense Log'!$D$5:$D$504,"Paid Search",'Expense Log'!$A$5:$A$504,"&gt;="&amp;DATE($B$3,10,1),'Expense Log'!$A$5:$A$504,"&lt;"&amp;EDATE(DATE($B$3,10,1),1))+SUMIFS('Expense Log'!$K$5:$K$504,'Expense Log'!$D$5:$D$504,"Social Advertising",'Expense Log'!$A$5:$A$504,"&gt;="&amp;DATE($B$3,10,1),'Expense Log'!$A$5:$A$504,"&lt;"&amp;EDATE(DATE($B$3,10,1),1))+SUMIFS('Expense Log'!$K$5:$K$504,'Expense Log'!$D$5:$D$504,"Print Advertising",'Expense Log'!$A$5:$A$504,"&gt;="&amp;DATE($B$3,10,1),'Expense Log'!$A$5:$A$504,"&lt;"&amp;EDATE(DATE($B$3,10,1),1))+SUMIFS('Expense Log'!$K$5:$K$504,'Expense Log'!$D$5:$D$504,"Flyers / Door Hangers",'Expense Log'!$A$5:$A$504,"&gt;="&amp;DATE($B$3,10,1),'Expense Log'!$A$5:$A$504,"&lt;"&amp;EDATE(DATE($B$3,10,1),1))+SUMIFS('Expense Log'!$K$5:$K$504,'Expense Log'!$D$5:$D$504,"Referral Incentives",'Expense Log'!$A$5:$A$504,"&gt;="&amp;DATE($B$3,10,1),'Expense Log'!$A$5:$A$504,"&lt;"&amp;EDATE(DATE($B$3,10,1),1))+SUMIFS('Expense Log'!$K$5:$K$504,'Expense Log'!$D$5:$D$504,"Promotional Materials",'Expense Log'!$A$5:$A$504,"&gt;="&amp;DATE($B$3,10,1),'Expense Log'!$A$5:$A$504,"&lt;"&amp;EDATE(DATE($B$3,10,1),1))+SUMIFS('Expense Log'!$K$5:$K$504,'Expense Log'!$D$5:$D$504,"Photography / Content",'Expense Log'!$A$5:$A$504,"&gt;="&amp;DATE($B$3,10,1),'Expense Log'!$A$5:$A$504,"&lt;"&amp;EDATE(DATE($B$3,10,1),1))</f>
        <v/>
      </c>
      <c r="L11" s="23">
        <f>SUMIFS('Expense Log'!$K$5:$K$504,'Expense Log'!$D$5:$D$504,"Website",'Expense Log'!$A$5:$A$504,"&gt;="&amp;DATE($B$3,11,1),'Expense Log'!$A$5:$A$504,"&lt;"&amp;EDATE(DATE($B$3,11,1),1))+SUMIFS('Expense Log'!$K$5:$K$504,'Expense Log'!$D$5:$D$504,"SEO",'Expense Log'!$A$5:$A$504,"&gt;="&amp;DATE($B$3,11,1),'Expense Log'!$A$5:$A$504,"&lt;"&amp;EDATE(DATE($B$3,11,1),1))+SUMIFS('Expense Log'!$K$5:$K$504,'Expense Log'!$D$5:$D$504,"Paid Search",'Expense Log'!$A$5:$A$504,"&gt;="&amp;DATE($B$3,11,1),'Expense Log'!$A$5:$A$504,"&lt;"&amp;EDATE(DATE($B$3,11,1),1))+SUMIFS('Expense Log'!$K$5:$K$504,'Expense Log'!$D$5:$D$504,"Social Advertising",'Expense Log'!$A$5:$A$504,"&gt;="&amp;DATE($B$3,11,1),'Expense Log'!$A$5:$A$504,"&lt;"&amp;EDATE(DATE($B$3,11,1),1))+SUMIFS('Expense Log'!$K$5:$K$504,'Expense Log'!$D$5:$D$504,"Print Advertising",'Expense Log'!$A$5:$A$504,"&gt;="&amp;DATE($B$3,11,1),'Expense Log'!$A$5:$A$504,"&lt;"&amp;EDATE(DATE($B$3,11,1),1))+SUMIFS('Expense Log'!$K$5:$K$504,'Expense Log'!$D$5:$D$504,"Flyers / Door Hangers",'Expense Log'!$A$5:$A$504,"&gt;="&amp;DATE($B$3,11,1),'Expense Log'!$A$5:$A$504,"&lt;"&amp;EDATE(DATE($B$3,11,1),1))+SUMIFS('Expense Log'!$K$5:$K$504,'Expense Log'!$D$5:$D$504,"Referral Incentives",'Expense Log'!$A$5:$A$504,"&gt;="&amp;DATE($B$3,11,1),'Expense Log'!$A$5:$A$504,"&lt;"&amp;EDATE(DATE($B$3,11,1),1))+SUMIFS('Expense Log'!$K$5:$K$504,'Expense Log'!$D$5:$D$504,"Promotional Materials",'Expense Log'!$A$5:$A$504,"&gt;="&amp;DATE($B$3,11,1),'Expense Log'!$A$5:$A$504,"&lt;"&amp;EDATE(DATE($B$3,11,1),1))+SUMIFS('Expense Log'!$K$5:$K$504,'Expense Log'!$D$5:$D$504,"Photography / Content",'Expense Log'!$A$5:$A$504,"&gt;="&amp;DATE($B$3,11,1),'Expense Log'!$A$5:$A$504,"&lt;"&amp;EDATE(DATE($B$3,11,1),1))</f>
        <v/>
      </c>
      <c r="M11" s="23">
        <f>SUMIFS('Expense Log'!$K$5:$K$504,'Expense Log'!$D$5:$D$504,"Website",'Expense Log'!$A$5:$A$504,"&gt;="&amp;DATE($B$3,12,1),'Expense Log'!$A$5:$A$504,"&lt;"&amp;EDATE(DATE($B$3,12,1),1))+SUMIFS('Expense Log'!$K$5:$K$504,'Expense Log'!$D$5:$D$504,"SEO",'Expense Log'!$A$5:$A$504,"&gt;="&amp;DATE($B$3,12,1),'Expense Log'!$A$5:$A$504,"&lt;"&amp;EDATE(DATE($B$3,12,1),1))+SUMIFS('Expense Log'!$K$5:$K$504,'Expense Log'!$D$5:$D$504,"Paid Search",'Expense Log'!$A$5:$A$504,"&gt;="&amp;DATE($B$3,12,1),'Expense Log'!$A$5:$A$504,"&lt;"&amp;EDATE(DATE($B$3,12,1),1))+SUMIFS('Expense Log'!$K$5:$K$504,'Expense Log'!$D$5:$D$504,"Social Advertising",'Expense Log'!$A$5:$A$504,"&gt;="&amp;DATE($B$3,12,1),'Expense Log'!$A$5:$A$504,"&lt;"&amp;EDATE(DATE($B$3,12,1),1))+SUMIFS('Expense Log'!$K$5:$K$504,'Expense Log'!$D$5:$D$504,"Print Advertising",'Expense Log'!$A$5:$A$504,"&gt;="&amp;DATE($B$3,12,1),'Expense Log'!$A$5:$A$504,"&lt;"&amp;EDATE(DATE($B$3,12,1),1))+SUMIFS('Expense Log'!$K$5:$K$504,'Expense Log'!$D$5:$D$504,"Flyers / Door Hangers",'Expense Log'!$A$5:$A$504,"&gt;="&amp;DATE($B$3,12,1),'Expense Log'!$A$5:$A$504,"&lt;"&amp;EDATE(DATE($B$3,12,1),1))+SUMIFS('Expense Log'!$K$5:$K$504,'Expense Log'!$D$5:$D$504,"Referral Incentives",'Expense Log'!$A$5:$A$504,"&gt;="&amp;DATE($B$3,12,1),'Expense Log'!$A$5:$A$504,"&lt;"&amp;EDATE(DATE($B$3,12,1),1))+SUMIFS('Expense Log'!$K$5:$K$504,'Expense Log'!$D$5:$D$504,"Promotional Materials",'Expense Log'!$A$5:$A$504,"&gt;="&amp;DATE($B$3,12,1),'Expense Log'!$A$5:$A$504,"&lt;"&amp;EDATE(DATE($B$3,12,1),1))+SUMIFS('Expense Log'!$K$5:$K$504,'Expense Log'!$D$5:$D$504,"Photography / Content",'Expense Log'!$A$5:$A$504,"&gt;="&amp;DATE($B$3,12,1),'Expense Log'!$A$5:$A$504,"&lt;"&amp;EDATE(DATE($B$3,12,1),1))</f>
        <v/>
      </c>
      <c r="N11" s="23">
        <f>SUM(B11:M11)</f>
        <v/>
      </c>
    </row>
    <row r="12">
      <c r="A12" t="inlineStr">
        <is>
          <t>Software</t>
        </is>
      </c>
      <c r="B12" s="23">
        <f>SUMIFS('Expense Log'!$K$5:$K$504,'Expense Log'!$D$5:$D$504,"TidyOps / Operations Software",'Expense Log'!$A$5:$A$504,"&gt;="&amp;DATE($B$3,1,1),'Expense Log'!$A$5:$A$504,"&lt;"&amp;EDATE(DATE($B$3,1,1),1))+SUMIFS('Expense Log'!$K$5:$K$504,'Expense Log'!$D$5:$D$504,"Accounting Software",'Expense Log'!$A$5:$A$504,"&gt;="&amp;DATE($B$3,1,1),'Expense Log'!$A$5:$A$504,"&lt;"&amp;EDATE(DATE($B$3,1,1),1))+SUMIFS('Expense Log'!$K$5:$K$504,'Expense Log'!$D$5:$D$504,"Payroll Software",'Expense Log'!$A$5:$A$504,"&gt;="&amp;DATE($B$3,1,1),'Expense Log'!$A$5:$A$504,"&lt;"&amp;EDATE(DATE($B$3,1,1),1))+SUMIFS('Expense Log'!$K$5:$K$504,'Expense Log'!$D$5:$D$504,"Email / Phone Software",'Expense Log'!$A$5:$A$504,"&gt;="&amp;DATE($B$3,1,1),'Expense Log'!$A$5:$A$504,"&lt;"&amp;EDATE(DATE($B$3,1,1),1))+SUMIFS('Expense Log'!$K$5:$K$504,'Expense Log'!$D$5:$D$504,"Cloud Storage",'Expense Log'!$A$5:$A$504,"&gt;="&amp;DATE($B$3,1,1),'Expense Log'!$A$5:$A$504,"&lt;"&amp;EDATE(DATE($B$3,1,1),1))+SUMIFS('Expense Log'!$K$5:$K$504,'Expense Log'!$D$5:$D$504,"Website Hosting",'Expense Log'!$A$5:$A$504,"&gt;="&amp;DATE($B$3,1,1),'Expense Log'!$A$5:$A$504,"&lt;"&amp;EDATE(DATE($B$3,1,1),1))+SUMIFS('Expense Log'!$K$5:$K$504,'Expense Log'!$D$5:$D$504,"Other Software",'Expense Log'!$A$5:$A$504,"&gt;="&amp;DATE($B$3,1,1),'Expense Log'!$A$5:$A$504,"&lt;"&amp;EDATE(DATE($B$3,1,1),1))</f>
        <v/>
      </c>
      <c r="C12" s="23">
        <f>SUMIFS('Expense Log'!$K$5:$K$504,'Expense Log'!$D$5:$D$504,"TidyOps / Operations Software",'Expense Log'!$A$5:$A$504,"&gt;="&amp;DATE($B$3,2,1),'Expense Log'!$A$5:$A$504,"&lt;"&amp;EDATE(DATE($B$3,2,1),1))+SUMIFS('Expense Log'!$K$5:$K$504,'Expense Log'!$D$5:$D$504,"Accounting Software",'Expense Log'!$A$5:$A$504,"&gt;="&amp;DATE($B$3,2,1),'Expense Log'!$A$5:$A$504,"&lt;"&amp;EDATE(DATE($B$3,2,1),1))+SUMIFS('Expense Log'!$K$5:$K$504,'Expense Log'!$D$5:$D$504,"Payroll Software",'Expense Log'!$A$5:$A$504,"&gt;="&amp;DATE($B$3,2,1),'Expense Log'!$A$5:$A$504,"&lt;"&amp;EDATE(DATE($B$3,2,1),1))+SUMIFS('Expense Log'!$K$5:$K$504,'Expense Log'!$D$5:$D$504,"Email / Phone Software",'Expense Log'!$A$5:$A$504,"&gt;="&amp;DATE($B$3,2,1),'Expense Log'!$A$5:$A$504,"&lt;"&amp;EDATE(DATE($B$3,2,1),1))+SUMIFS('Expense Log'!$K$5:$K$504,'Expense Log'!$D$5:$D$504,"Cloud Storage",'Expense Log'!$A$5:$A$504,"&gt;="&amp;DATE($B$3,2,1),'Expense Log'!$A$5:$A$504,"&lt;"&amp;EDATE(DATE($B$3,2,1),1))+SUMIFS('Expense Log'!$K$5:$K$504,'Expense Log'!$D$5:$D$504,"Website Hosting",'Expense Log'!$A$5:$A$504,"&gt;="&amp;DATE($B$3,2,1),'Expense Log'!$A$5:$A$504,"&lt;"&amp;EDATE(DATE($B$3,2,1),1))+SUMIFS('Expense Log'!$K$5:$K$504,'Expense Log'!$D$5:$D$504,"Other Software",'Expense Log'!$A$5:$A$504,"&gt;="&amp;DATE($B$3,2,1),'Expense Log'!$A$5:$A$504,"&lt;"&amp;EDATE(DATE($B$3,2,1),1))</f>
        <v/>
      </c>
      <c r="D12" s="23">
        <f>SUMIFS('Expense Log'!$K$5:$K$504,'Expense Log'!$D$5:$D$504,"TidyOps / Operations Software",'Expense Log'!$A$5:$A$504,"&gt;="&amp;DATE($B$3,3,1),'Expense Log'!$A$5:$A$504,"&lt;"&amp;EDATE(DATE($B$3,3,1),1))+SUMIFS('Expense Log'!$K$5:$K$504,'Expense Log'!$D$5:$D$504,"Accounting Software",'Expense Log'!$A$5:$A$504,"&gt;="&amp;DATE($B$3,3,1),'Expense Log'!$A$5:$A$504,"&lt;"&amp;EDATE(DATE($B$3,3,1),1))+SUMIFS('Expense Log'!$K$5:$K$504,'Expense Log'!$D$5:$D$504,"Payroll Software",'Expense Log'!$A$5:$A$504,"&gt;="&amp;DATE($B$3,3,1),'Expense Log'!$A$5:$A$504,"&lt;"&amp;EDATE(DATE($B$3,3,1),1))+SUMIFS('Expense Log'!$K$5:$K$504,'Expense Log'!$D$5:$D$504,"Email / Phone Software",'Expense Log'!$A$5:$A$504,"&gt;="&amp;DATE($B$3,3,1),'Expense Log'!$A$5:$A$504,"&lt;"&amp;EDATE(DATE($B$3,3,1),1))+SUMIFS('Expense Log'!$K$5:$K$504,'Expense Log'!$D$5:$D$504,"Cloud Storage",'Expense Log'!$A$5:$A$504,"&gt;="&amp;DATE($B$3,3,1),'Expense Log'!$A$5:$A$504,"&lt;"&amp;EDATE(DATE($B$3,3,1),1))+SUMIFS('Expense Log'!$K$5:$K$504,'Expense Log'!$D$5:$D$504,"Website Hosting",'Expense Log'!$A$5:$A$504,"&gt;="&amp;DATE($B$3,3,1),'Expense Log'!$A$5:$A$504,"&lt;"&amp;EDATE(DATE($B$3,3,1),1))+SUMIFS('Expense Log'!$K$5:$K$504,'Expense Log'!$D$5:$D$504,"Other Software",'Expense Log'!$A$5:$A$504,"&gt;="&amp;DATE($B$3,3,1),'Expense Log'!$A$5:$A$504,"&lt;"&amp;EDATE(DATE($B$3,3,1),1))</f>
        <v/>
      </c>
      <c r="E12" s="23">
        <f>SUMIFS('Expense Log'!$K$5:$K$504,'Expense Log'!$D$5:$D$504,"TidyOps / Operations Software",'Expense Log'!$A$5:$A$504,"&gt;="&amp;DATE($B$3,4,1),'Expense Log'!$A$5:$A$504,"&lt;"&amp;EDATE(DATE($B$3,4,1),1))+SUMIFS('Expense Log'!$K$5:$K$504,'Expense Log'!$D$5:$D$504,"Accounting Software",'Expense Log'!$A$5:$A$504,"&gt;="&amp;DATE($B$3,4,1),'Expense Log'!$A$5:$A$504,"&lt;"&amp;EDATE(DATE($B$3,4,1),1))+SUMIFS('Expense Log'!$K$5:$K$504,'Expense Log'!$D$5:$D$504,"Payroll Software",'Expense Log'!$A$5:$A$504,"&gt;="&amp;DATE($B$3,4,1),'Expense Log'!$A$5:$A$504,"&lt;"&amp;EDATE(DATE($B$3,4,1),1))+SUMIFS('Expense Log'!$K$5:$K$504,'Expense Log'!$D$5:$D$504,"Email / Phone Software",'Expense Log'!$A$5:$A$504,"&gt;="&amp;DATE($B$3,4,1),'Expense Log'!$A$5:$A$504,"&lt;"&amp;EDATE(DATE($B$3,4,1),1))+SUMIFS('Expense Log'!$K$5:$K$504,'Expense Log'!$D$5:$D$504,"Cloud Storage",'Expense Log'!$A$5:$A$504,"&gt;="&amp;DATE($B$3,4,1),'Expense Log'!$A$5:$A$504,"&lt;"&amp;EDATE(DATE($B$3,4,1),1))+SUMIFS('Expense Log'!$K$5:$K$504,'Expense Log'!$D$5:$D$504,"Website Hosting",'Expense Log'!$A$5:$A$504,"&gt;="&amp;DATE($B$3,4,1),'Expense Log'!$A$5:$A$504,"&lt;"&amp;EDATE(DATE($B$3,4,1),1))+SUMIFS('Expense Log'!$K$5:$K$504,'Expense Log'!$D$5:$D$504,"Other Software",'Expense Log'!$A$5:$A$504,"&gt;="&amp;DATE($B$3,4,1),'Expense Log'!$A$5:$A$504,"&lt;"&amp;EDATE(DATE($B$3,4,1),1))</f>
        <v/>
      </c>
      <c r="F12" s="23">
        <f>SUMIFS('Expense Log'!$K$5:$K$504,'Expense Log'!$D$5:$D$504,"TidyOps / Operations Software",'Expense Log'!$A$5:$A$504,"&gt;="&amp;DATE($B$3,5,1),'Expense Log'!$A$5:$A$504,"&lt;"&amp;EDATE(DATE($B$3,5,1),1))+SUMIFS('Expense Log'!$K$5:$K$504,'Expense Log'!$D$5:$D$504,"Accounting Software",'Expense Log'!$A$5:$A$504,"&gt;="&amp;DATE($B$3,5,1),'Expense Log'!$A$5:$A$504,"&lt;"&amp;EDATE(DATE($B$3,5,1),1))+SUMIFS('Expense Log'!$K$5:$K$504,'Expense Log'!$D$5:$D$504,"Payroll Software",'Expense Log'!$A$5:$A$504,"&gt;="&amp;DATE($B$3,5,1),'Expense Log'!$A$5:$A$504,"&lt;"&amp;EDATE(DATE($B$3,5,1),1))+SUMIFS('Expense Log'!$K$5:$K$504,'Expense Log'!$D$5:$D$504,"Email / Phone Software",'Expense Log'!$A$5:$A$504,"&gt;="&amp;DATE($B$3,5,1),'Expense Log'!$A$5:$A$504,"&lt;"&amp;EDATE(DATE($B$3,5,1),1))+SUMIFS('Expense Log'!$K$5:$K$504,'Expense Log'!$D$5:$D$504,"Cloud Storage",'Expense Log'!$A$5:$A$504,"&gt;="&amp;DATE($B$3,5,1),'Expense Log'!$A$5:$A$504,"&lt;"&amp;EDATE(DATE($B$3,5,1),1))+SUMIFS('Expense Log'!$K$5:$K$504,'Expense Log'!$D$5:$D$504,"Website Hosting",'Expense Log'!$A$5:$A$504,"&gt;="&amp;DATE($B$3,5,1),'Expense Log'!$A$5:$A$504,"&lt;"&amp;EDATE(DATE($B$3,5,1),1))+SUMIFS('Expense Log'!$K$5:$K$504,'Expense Log'!$D$5:$D$504,"Other Software",'Expense Log'!$A$5:$A$504,"&gt;="&amp;DATE($B$3,5,1),'Expense Log'!$A$5:$A$504,"&lt;"&amp;EDATE(DATE($B$3,5,1),1))</f>
        <v/>
      </c>
      <c r="G12" s="23">
        <f>SUMIFS('Expense Log'!$K$5:$K$504,'Expense Log'!$D$5:$D$504,"TidyOps / Operations Software",'Expense Log'!$A$5:$A$504,"&gt;="&amp;DATE($B$3,6,1),'Expense Log'!$A$5:$A$504,"&lt;"&amp;EDATE(DATE($B$3,6,1),1))+SUMIFS('Expense Log'!$K$5:$K$504,'Expense Log'!$D$5:$D$504,"Accounting Software",'Expense Log'!$A$5:$A$504,"&gt;="&amp;DATE($B$3,6,1),'Expense Log'!$A$5:$A$504,"&lt;"&amp;EDATE(DATE($B$3,6,1),1))+SUMIFS('Expense Log'!$K$5:$K$504,'Expense Log'!$D$5:$D$504,"Payroll Software",'Expense Log'!$A$5:$A$504,"&gt;="&amp;DATE($B$3,6,1),'Expense Log'!$A$5:$A$504,"&lt;"&amp;EDATE(DATE($B$3,6,1),1))+SUMIFS('Expense Log'!$K$5:$K$504,'Expense Log'!$D$5:$D$504,"Email / Phone Software",'Expense Log'!$A$5:$A$504,"&gt;="&amp;DATE($B$3,6,1),'Expense Log'!$A$5:$A$504,"&lt;"&amp;EDATE(DATE($B$3,6,1),1))+SUMIFS('Expense Log'!$K$5:$K$504,'Expense Log'!$D$5:$D$504,"Cloud Storage",'Expense Log'!$A$5:$A$504,"&gt;="&amp;DATE($B$3,6,1),'Expense Log'!$A$5:$A$504,"&lt;"&amp;EDATE(DATE($B$3,6,1),1))+SUMIFS('Expense Log'!$K$5:$K$504,'Expense Log'!$D$5:$D$504,"Website Hosting",'Expense Log'!$A$5:$A$504,"&gt;="&amp;DATE($B$3,6,1),'Expense Log'!$A$5:$A$504,"&lt;"&amp;EDATE(DATE($B$3,6,1),1))+SUMIFS('Expense Log'!$K$5:$K$504,'Expense Log'!$D$5:$D$504,"Other Software",'Expense Log'!$A$5:$A$504,"&gt;="&amp;DATE($B$3,6,1),'Expense Log'!$A$5:$A$504,"&lt;"&amp;EDATE(DATE($B$3,6,1),1))</f>
        <v/>
      </c>
      <c r="H12" s="23">
        <f>SUMIFS('Expense Log'!$K$5:$K$504,'Expense Log'!$D$5:$D$504,"TidyOps / Operations Software",'Expense Log'!$A$5:$A$504,"&gt;="&amp;DATE($B$3,7,1),'Expense Log'!$A$5:$A$504,"&lt;"&amp;EDATE(DATE($B$3,7,1),1))+SUMIFS('Expense Log'!$K$5:$K$504,'Expense Log'!$D$5:$D$504,"Accounting Software",'Expense Log'!$A$5:$A$504,"&gt;="&amp;DATE($B$3,7,1),'Expense Log'!$A$5:$A$504,"&lt;"&amp;EDATE(DATE($B$3,7,1),1))+SUMIFS('Expense Log'!$K$5:$K$504,'Expense Log'!$D$5:$D$504,"Payroll Software",'Expense Log'!$A$5:$A$504,"&gt;="&amp;DATE($B$3,7,1),'Expense Log'!$A$5:$A$504,"&lt;"&amp;EDATE(DATE($B$3,7,1),1))+SUMIFS('Expense Log'!$K$5:$K$504,'Expense Log'!$D$5:$D$504,"Email / Phone Software",'Expense Log'!$A$5:$A$504,"&gt;="&amp;DATE($B$3,7,1),'Expense Log'!$A$5:$A$504,"&lt;"&amp;EDATE(DATE($B$3,7,1),1))+SUMIFS('Expense Log'!$K$5:$K$504,'Expense Log'!$D$5:$D$504,"Cloud Storage",'Expense Log'!$A$5:$A$504,"&gt;="&amp;DATE($B$3,7,1),'Expense Log'!$A$5:$A$504,"&lt;"&amp;EDATE(DATE($B$3,7,1),1))+SUMIFS('Expense Log'!$K$5:$K$504,'Expense Log'!$D$5:$D$504,"Website Hosting",'Expense Log'!$A$5:$A$504,"&gt;="&amp;DATE($B$3,7,1),'Expense Log'!$A$5:$A$504,"&lt;"&amp;EDATE(DATE($B$3,7,1),1))+SUMIFS('Expense Log'!$K$5:$K$504,'Expense Log'!$D$5:$D$504,"Other Software",'Expense Log'!$A$5:$A$504,"&gt;="&amp;DATE($B$3,7,1),'Expense Log'!$A$5:$A$504,"&lt;"&amp;EDATE(DATE($B$3,7,1),1))</f>
        <v/>
      </c>
      <c r="I12" s="23">
        <f>SUMIFS('Expense Log'!$K$5:$K$504,'Expense Log'!$D$5:$D$504,"TidyOps / Operations Software",'Expense Log'!$A$5:$A$504,"&gt;="&amp;DATE($B$3,8,1),'Expense Log'!$A$5:$A$504,"&lt;"&amp;EDATE(DATE($B$3,8,1),1))+SUMIFS('Expense Log'!$K$5:$K$504,'Expense Log'!$D$5:$D$504,"Accounting Software",'Expense Log'!$A$5:$A$504,"&gt;="&amp;DATE($B$3,8,1),'Expense Log'!$A$5:$A$504,"&lt;"&amp;EDATE(DATE($B$3,8,1),1))+SUMIFS('Expense Log'!$K$5:$K$504,'Expense Log'!$D$5:$D$504,"Payroll Software",'Expense Log'!$A$5:$A$504,"&gt;="&amp;DATE($B$3,8,1),'Expense Log'!$A$5:$A$504,"&lt;"&amp;EDATE(DATE($B$3,8,1),1))+SUMIFS('Expense Log'!$K$5:$K$504,'Expense Log'!$D$5:$D$504,"Email / Phone Software",'Expense Log'!$A$5:$A$504,"&gt;="&amp;DATE($B$3,8,1),'Expense Log'!$A$5:$A$504,"&lt;"&amp;EDATE(DATE($B$3,8,1),1))+SUMIFS('Expense Log'!$K$5:$K$504,'Expense Log'!$D$5:$D$504,"Cloud Storage",'Expense Log'!$A$5:$A$504,"&gt;="&amp;DATE($B$3,8,1),'Expense Log'!$A$5:$A$504,"&lt;"&amp;EDATE(DATE($B$3,8,1),1))+SUMIFS('Expense Log'!$K$5:$K$504,'Expense Log'!$D$5:$D$504,"Website Hosting",'Expense Log'!$A$5:$A$504,"&gt;="&amp;DATE($B$3,8,1),'Expense Log'!$A$5:$A$504,"&lt;"&amp;EDATE(DATE($B$3,8,1),1))+SUMIFS('Expense Log'!$K$5:$K$504,'Expense Log'!$D$5:$D$504,"Other Software",'Expense Log'!$A$5:$A$504,"&gt;="&amp;DATE($B$3,8,1),'Expense Log'!$A$5:$A$504,"&lt;"&amp;EDATE(DATE($B$3,8,1),1))</f>
        <v/>
      </c>
      <c r="J12" s="23">
        <f>SUMIFS('Expense Log'!$K$5:$K$504,'Expense Log'!$D$5:$D$504,"TidyOps / Operations Software",'Expense Log'!$A$5:$A$504,"&gt;="&amp;DATE($B$3,9,1),'Expense Log'!$A$5:$A$504,"&lt;"&amp;EDATE(DATE($B$3,9,1),1))+SUMIFS('Expense Log'!$K$5:$K$504,'Expense Log'!$D$5:$D$504,"Accounting Software",'Expense Log'!$A$5:$A$504,"&gt;="&amp;DATE($B$3,9,1),'Expense Log'!$A$5:$A$504,"&lt;"&amp;EDATE(DATE($B$3,9,1),1))+SUMIFS('Expense Log'!$K$5:$K$504,'Expense Log'!$D$5:$D$504,"Payroll Software",'Expense Log'!$A$5:$A$504,"&gt;="&amp;DATE($B$3,9,1),'Expense Log'!$A$5:$A$504,"&lt;"&amp;EDATE(DATE($B$3,9,1),1))+SUMIFS('Expense Log'!$K$5:$K$504,'Expense Log'!$D$5:$D$504,"Email / Phone Software",'Expense Log'!$A$5:$A$504,"&gt;="&amp;DATE($B$3,9,1),'Expense Log'!$A$5:$A$504,"&lt;"&amp;EDATE(DATE($B$3,9,1),1))+SUMIFS('Expense Log'!$K$5:$K$504,'Expense Log'!$D$5:$D$504,"Cloud Storage",'Expense Log'!$A$5:$A$504,"&gt;="&amp;DATE($B$3,9,1),'Expense Log'!$A$5:$A$504,"&lt;"&amp;EDATE(DATE($B$3,9,1),1))+SUMIFS('Expense Log'!$K$5:$K$504,'Expense Log'!$D$5:$D$504,"Website Hosting",'Expense Log'!$A$5:$A$504,"&gt;="&amp;DATE($B$3,9,1),'Expense Log'!$A$5:$A$504,"&lt;"&amp;EDATE(DATE($B$3,9,1),1))+SUMIFS('Expense Log'!$K$5:$K$504,'Expense Log'!$D$5:$D$504,"Other Software",'Expense Log'!$A$5:$A$504,"&gt;="&amp;DATE($B$3,9,1),'Expense Log'!$A$5:$A$504,"&lt;"&amp;EDATE(DATE($B$3,9,1),1))</f>
        <v/>
      </c>
      <c r="K12" s="23">
        <f>SUMIFS('Expense Log'!$K$5:$K$504,'Expense Log'!$D$5:$D$504,"TidyOps / Operations Software",'Expense Log'!$A$5:$A$504,"&gt;="&amp;DATE($B$3,10,1),'Expense Log'!$A$5:$A$504,"&lt;"&amp;EDATE(DATE($B$3,10,1),1))+SUMIFS('Expense Log'!$K$5:$K$504,'Expense Log'!$D$5:$D$504,"Accounting Software",'Expense Log'!$A$5:$A$504,"&gt;="&amp;DATE($B$3,10,1),'Expense Log'!$A$5:$A$504,"&lt;"&amp;EDATE(DATE($B$3,10,1),1))+SUMIFS('Expense Log'!$K$5:$K$504,'Expense Log'!$D$5:$D$504,"Payroll Software",'Expense Log'!$A$5:$A$504,"&gt;="&amp;DATE($B$3,10,1),'Expense Log'!$A$5:$A$504,"&lt;"&amp;EDATE(DATE($B$3,10,1),1))+SUMIFS('Expense Log'!$K$5:$K$504,'Expense Log'!$D$5:$D$504,"Email / Phone Software",'Expense Log'!$A$5:$A$504,"&gt;="&amp;DATE($B$3,10,1),'Expense Log'!$A$5:$A$504,"&lt;"&amp;EDATE(DATE($B$3,10,1),1))+SUMIFS('Expense Log'!$K$5:$K$504,'Expense Log'!$D$5:$D$504,"Cloud Storage",'Expense Log'!$A$5:$A$504,"&gt;="&amp;DATE($B$3,10,1),'Expense Log'!$A$5:$A$504,"&lt;"&amp;EDATE(DATE($B$3,10,1),1))+SUMIFS('Expense Log'!$K$5:$K$504,'Expense Log'!$D$5:$D$504,"Website Hosting",'Expense Log'!$A$5:$A$504,"&gt;="&amp;DATE($B$3,10,1),'Expense Log'!$A$5:$A$504,"&lt;"&amp;EDATE(DATE($B$3,10,1),1))+SUMIFS('Expense Log'!$K$5:$K$504,'Expense Log'!$D$5:$D$504,"Other Software",'Expense Log'!$A$5:$A$504,"&gt;="&amp;DATE($B$3,10,1),'Expense Log'!$A$5:$A$504,"&lt;"&amp;EDATE(DATE($B$3,10,1),1))</f>
        <v/>
      </c>
      <c r="L12" s="23">
        <f>SUMIFS('Expense Log'!$K$5:$K$504,'Expense Log'!$D$5:$D$504,"TidyOps / Operations Software",'Expense Log'!$A$5:$A$504,"&gt;="&amp;DATE($B$3,11,1),'Expense Log'!$A$5:$A$504,"&lt;"&amp;EDATE(DATE($B$3,11,1),1))+SUMIFS('Expense Log'!$K$5:$K$504,'Expense Log'!$D$5:$D$504,"Accounting Software",'Expense Log'!$A$5:$A$504,"&gt;="&amp;DATE($B$3,11,1),'Expense Log'!$A$5:$A$504,"&lt;"&amp;EDATE(DATE($B$3,11,1),1))+SUMIFS('Expense Log'!$K$5:$K$504,'Expense Log'!$D$5:$D$504,"Payroll Software",'Expense Log'!$A$5:$A$504,"&gt;="&amp;DATE($B$3,11,1),'Expense Log'!$A$5:$A$504,"&lt;"&amp;EDATE(DATE($B$3,11,1),1))+SUMIFS('Expense Log'!$K$5:$K$504,'Expense Log'!$D$5:$D$504,"Email / Phone Software",'Expense Log'!$A$5:$A$504,"&gt;="&amp;DATE($B$3,11,1),'Expense Log'!$A$5:$A$504,"&lt;"&amp;EDATE(DATE($B$3,11,1),1))+SUMIFS('Expense Log'!$K$5:$K$504,'Expense Log'!$D$5:$D$504,"Cloud Storage",'Expense Log'!$A$5:$A$504,"&gt;="&amp;DATE($B$3,11,1),'Expense Log'!$A$5:$A$504,"&lt;"&amp;EDATE(DATE($B$3,11,1),1))+SUMIFS('Expense Log'!$K$5:$K$504,'Expense Log'!$D$5:$D$504,"Website Hosting",'Expense Log'!$A$5:$A$504,"&gt;="&amp;DATE($B$3,11,1),'Expense Log'!$A$5:$A$504,"&lt;"&amp;EDATE(DATE($B$3,11,1),1))+SUMIFS('Expense Log'!$K$5:$K$504,'Expense Log'!$D$5:$D$504,"Other Software",'Expense Log'!$A$5:$A$504,"&gt;="&amp;DATE($B$3,11,1),'Expense Log'!$A$5:$A$504,"&lt;"&amp;EDATE(DATE($B$3,11,1),1))</f>
        <v/>
      </c>
      <c r="M12" s="23">
        <f>SUMIFS('Expense Log'!$K$5:$K$504,'Expense Log'!$D$5:$D$504,"TidyOps / Operations Software",'Expense Log'!$A$5:$A$504,"&gt;="&amp;DATE($B$3,12,1),'Expense Log'!$A$5:$A$504,"&lt;"&amp;EDATE(DATE($B$3,12,1),1))+SUMIFS('Expense Log'!$K$5:$K$504,'Expense Log'!$D$5:$D$504,"Accounting Software",'Expense Log'!$A$5:$A$504,"&gt;="&amp;DATE($B$3,12,1),'Expense Log'!$A$5:$A$504,"&lt;"&amp;EDATE(DATE($B$3,12,1),1))+SUMIFS('Expense Log'!$K$5:$K$504,'Expense Log'!$D$5:$D$504,"Payroll Software",'Expense Log'!$A$5:$A$504,"&gt;="&amp;DATE($B$3,12,1),'Expense Log'!$A$5:$A$504,"&lt;"&amp;EDATE(DATE($B$3,12,1),1))+SUMIFS('Expense Log'!$K$5:$K$504,'Expense Log'!$D$5:$D$504,"Email / Phone Software",'Expense Log'!$A$5:$A$504,"&gt;="&amp;DATE($B$3,12,1),'Expense Log'!$A$5:$A$504,"&lt;"&amp;EDATE(DATE($B$3,12,1),1))+SUMIFS('Expense Log'!$K$5:$K$504,'Expense Log'!$D$5:$D$504,"Cloud Storage",'Expense Log'!$A$5:$A$504,"&gt;="&amp;DATE($B$3,12,1),'Expense Log'!$A$5:$A$504,"&lt;"&amp;EDATE(DATE($B$3,12,1),1))+SUMIFS('Expense Log'!$K$5:$K$504,'Expense Log'!$D$5:$D$504,"Website Hosting",'Expense Log'!$A$5:$A$504,"&gt;="&amp;DATE($B$3,12,1),'Expense Log'!$A$5:$A$504,"&lt;"&amp;EDATE(DATE($B$3,12,1),1))+SUMIFS('Expense Log'!$K$5:$K$504,'Expense Log'!$D$5:$D$504,"Other Software",'Expense Log'!$A$5:$A$504,"&gt;="&amp;DATE($B$3,12,1),'Expense Log'!$A$5:$A$504,"&lt;"&amp;EDATE(DATE($B$3,12,1),1))</f>
        <v/>
      </c>
      <c r="N12" s="23">
        <f>SUM(B12:M12)</f>
        <v/>
      </c>
    </row>
    <row r="13">
      <c r="A13" t="inlineStr">
        <is>
          <t>Office &amp; Admin</t>
        </is>
      </c>
      <c r="B13" s="23">
        <f>SUMIFS('Expense Log'!$K$5:$K$504,'Expense Log'!$D$5:$D$504,"Office Supplies",'Expense Log'!$A$5:$A$504,"&gt;="&amp;DATE($B$3,1,1),'Expense Log'!$A$5:$A$504,"&lt;"&amp;EDATE(DATE($B$3,1,1),1))+SUMIFS('Expense Log'!$K$5:$K$504,'Expense Log'!$D$5:$D$504,"Rent",'Expense Log'!$A$5:$A$504,"&gt;="&amp;DATE($B$3,1,1),'Expense Log'!$A$5:$A$504,"&lt;"&amp;EDATE(DATE($B$3,1,1),1))+SUMIFS('Expense Log'!$K$5:$K$504,'Expense Log'!$D$5:$D$504,"Utilities",'Expense Log'!$A$5:$A$504,"&gt;="&amp;DATE($B$3,1,1),'Expense Log'!$A$5:$A$504,"&lt;"&amp;EDATE(DATE($B$3,1,1),1))+SUMIFS('Expense Log'!$K$5:$K$504,'Expense Log'!$D$5:$D$504,"Phone / Internet",'Expense Log'!$A$5:$A$504,"&gt;="&amp;DATE($B$3,1,1),'Expense Log'!$A$5:$A$504,"&lt;"&amp;EDATE(DATE($B$3,1,1),1))+SUMIFS('Expense Log'!$K$5:$K$504,'Expense Log'!$D$5:$D$504,"Postage",'Expense Log'!$A$5:$A$504,"&gt;="&amp;DATE($B$3,1,1),'Expense Log'!$A$5:$A$504,"&lt;"&amp;EDATE(DATE($B$3,1,1),1))+SUMIFS('Expense Log'!$K$5:$K$504,'Expense Log'!$D$5:$D$504,"Printing",'Expense Log'!$A$5:$A$504,"&gt;="&amp;DATE($B$3,1,1),'Expense Log'!$A$5:$A$504,"&lt;"&amp;EDATE(DATE($B$3,1,1),1))+SUMIFS('Expense Log'!$K$5:$K$504,'Expense Log'!$D$5:$D$504,"Bank Fees",'Expense Log'!$A$5:$A$504,"&gt;="&amp;DATE($B$3,1,1),'Expense Log'!$A$5:$A$504,"&lt;"&amp;EDATE(DATE($B$3,1,1),1))</f>
        <v/>
      </c>
      <c r="C13" s="23">
        <f>SUMIFS('Expense Log'!$K$5:$K$504,'Expense Log'!$D$5:$D$504,"Office Supplies",'Expense Log'!$A$5:$A$504,"&gt;="&amp;DATE($B$3,2,1),'Expense Log'!$A$5:$A$504,"&lt;"&amp;EDATE(DATE($B$3,2,1),1))+SUMIFS('Expense Log'!$K$5:$K$504,'Expense Log'!$D$5:$D$504,"Rent",'Expense Log'!$A$5:$A$504,"&gt;="&amp;DATE($B$3,2,1),'Expense Log'!$A$5:$A$504,"&lt;"&amp;EDATE(DATE($B$3,2,1),1))+SUMIFS('Expense Log'!$K$5:$K$504,'Expense Log'!$D$5:$D$504,"Utilities",'Expense Log'!$A$5:$A$504,"&gt;="&amp;DATE($B$3,2,1),'Expense Log'!$A$5:$A$504,"&lt;"&amp;EDATE(DATE($B$3,2,1),1))+SUMIFS('Expense Log'!$K$5:$K$504,'Expense Log'!$D$5:$D$504,"Phone / Internet",'Expense Log'!$A$5:$A$504,"&gt;="&amp;DATE($B$3,2,1),'Expense Log'!$A$5:$A$504,"&lt;"&amp;EDATE(DATE($B$3,2,1),1))+SUMIFS('Expense Log'!$K$5:$K$504,'Expense Log'!$D$5:$D$504,"Postage",'Expense Log'!$A$5:$A$504,"&gt;="&amp;DATE($B$3,2,1),'Expense Log'!$A$5:$A$504,"&lt;"&amp;EDATE(DATE($B$3,2,1),1))+SUMIFS('Expense Log'!$K$5:$K$504,'Expense Log'!$D$5:$D$504,"Printing",'Expense Log'!$A$5:$A$504,"&gt;="&amp;DATE($B$3,2,1),'Expense Log'!$A$5:$A$504,"&lt;"&amp;EDATE(DATE($B$3,2,1),1))+SUMIFS('Expense Log'!$K$5:$K$504,'Expense Log'!$D$5:$D$504,"Bank Fees",'Expense Log'!$A$5:$A$504,"&gt;="&amp;DATE($B$3,2,1),'Expense Log'!$A$5:$A$504,"&lt;"&amp;EDATE(DATE($B$3,2,1),1))</f>
        <v/>
      </c>
      <c r="D13" s="23">
        <f>SUMIFS('Expense Log'!$K$5:$K$504,'Expense Log'!$D$5:$D$504,"Office Supplies",'Expense Log'!$A$5:$A$504,"&gt;="&amp;DATE($B$3,3,1),'Expense Log'!$A$5:$A$504,"&lt;"&amp;EDATE(DATE($B$3,3,1),1))+SUMIFS('Expense Log'!$K$5:$K$504,'Expense Log'!$D$5:$D$504,"Rent",'Expense Log'!$A$5:$A$504,"&gt;="&amp;DATE($B$3,3,1),'Expense Log'!$A$5:$A$504,"&lt;"&amp;EDATE(DATE($B$3,3,1),1))+SUMIFS('Expense Log'!$K$5:$K$504,'Expense Log'!$D$5:$D$504,"Utilities",'Expense Log'!$A$5:$A$504,"&gt;="&amp;DATE($B$3,3,1),'Expense Log'!$A$5:$A$504,"&lt;"&amp;EDATE(DATE($B$3,3,1),1))+SUMIFS('Expense Log'!$K$5:$K$504,'Expense Log'!$D$5:$D$504,"Phone / Internet",'Expense Log'!$A$5:$A$504,"&gt;="&amp;DATE($B$3,3,1),'Expense Log'!$A$5:$A$504,"&lt;"&amp;EDATE(DATE($B$3,3,1),1))+SUMIFS('Expense Log'!$K$5:$K$504,'Expense Log'!$D$5:$D$504,"Postage",'Expense Log'!$A$5:$A$504,"&gt;="&amp;DATE($B$3,3,1),'Expense Log'!$A$5:$A$504,"&lt;"&amp;EDATE(DATE($B$3,3,1),1))+SUMIFS('Expense Log'!$K$5:$K$504,'Expense Log'!$D$5:$D$504,"Printing",'Expense Log'!$A$5:$A$504,"&gt;="&amp;DATE($B$3,3,1),'Expense Log'!$A$5:$A$504,"&lt;"&amp;EDATE(DATE($B$3,3,1),1))+SUMIFS('Expense Log'!$K$5:$K$504,'Expense Log'!$D$5:$D$504,"Bank Fees",'Expense Log'!$A$5:$A$504,"&gt;="&amp;DATE($B$3,3,1),'Expense Log'!$A$5:$A$504,"&lt;"&amp;EDATE(DATE($B$3,3,1),1))</f>
        <v/>
      </c>
      <c r="E13" s="23">
        <f>SUMIFS('Expense Log'!$K$5:$K$504,'Expense Log'!$D$5:$D$504,"Office Supplies",'Expense Log'!$A$5:$A$504,"&gt;="&amp;DATE($B$3,4,1),'Expense Log'!$A$5:$A$504,"&lt;"&amp;EDATE(DATE($B$3,4,1),1))+SUMIFS('Expense Log'!$K$5:$K$504,'Expense Log'!$D$5:$D$504,"Rent",'Expense Log'!$A$5:$A$504,"&gt;="&amp;DATE($B$3,4,1),'Expense Log'!$A$5:$A$504,"&lt;"&amp;EDATE(DATE($B$3,4,1),1))+SUMIFS('Expense Log'!$K$5:$K$504,'Expense Log'!$D$5:$D$504,"Utilities",'Expense Log'!$A$5:$A$504,"&gt;="&amp;DATE($B$3,4,1),'Expense Log'!$A$5:$A$504,"&lt;"&amp;EDATE(DATE($B$3,4,1),1))+SUMIFS('Expense Log'!$K$5:$K$504,'Expense Log'!$D$5:$D$504,"Phone / Internet",'Expense Log'!$A$5:$A$504,"&gt;="&amp;DATE($B$3,4,1),'Expense Log'!$A$5:$A$504,"&lt;"&amp;EDATE(DATE($B$3,4,1),1))+SUMIFS('Expense Log'!$K$5:$K$504,'Expense Log'!$D$5:$D$504,"Postage",'Expense Log'!$A$5:$A$504,"&gt;="&amp;DATE($B$3,4,1),'Expense Log'!$A$5:$A$504,"&lt;"&amp;EDATE(DATE($B$3,4,1),1))+SUMIFS('Expense Log'!$K$5:$K$504,'Expense Log'!$D$5:$D$504,"Printing",'Expense Log'!$A$5:$A$504,"&gt;="&amp;DATE($B$3,4,1),'Expense Log'!$A$5:$A$504,"&lt;"&amp;EDATE(DATE($B$3,4,1),1))+SUMIFS('Expense Log'!$K$5:$K$504,'Expense Log'!$D$5:$D$504,"Bank Fees",'Expense Log'!$A$5:$A$504,"&gt;="&amp;DATE($B$3,4,1),'Expense Log'!$A$5:$A$504,"&lt;"&amp;EDATE(DATE($B$3,4,1),1))</f>
        <v/>
      </c>
      <c r="F13" s="23">
        <f>SUMIFS('Expense Log'!$K$5:$K$504,'Expense Log'!$D$5:$D$504,"Office Supplies",'Expense Log'!$A$5:$A$504,"&gt;="&amp;DATE($B$3,5,1),'Expense Log'!$A$5:$A$504,"&lt;"&amp;EDATE(DATE($B$3,5,1),1))+SUMIFS('Expense Log'!$K$5:$K$504,'Expense Log'!$D$5:$D$504,"Rent",'Expense Log'!$A$5:$A$504,"&gt;="&amp;DATE($B$3,5,1),'Expense Log'!$A$5:$A$504,"&lt;"&amp;EDATE(DATE($B$3,5,1),1))+SUMIFS('Expense Log'!$K$5:$K$504,'Expense Log'!$D$5:$D$504,"Utilities",'Expense Log'!$A$5:$A$504,"&gt;="&amp;DATE($B$3,5,1),'Expense Log'!$A$5:$A$504,"&lt;"&amp;EDATE(DATE($B$3,5,1),1))+SUMIFS('Expense Log'!$K$5:$K$504,'Expense Log'!$D$5:$D$504,"Phone / Internet",'Expense Log'!$A$5:$A$504,"&gt;="&amp;DATE($B$3,5,1),'Expense Log'!$A$5:$A$504,"&lt;"&amp;EDATE(DATE($B$3,5,1),1))+SUMIFS('Expense Log'!$K$5:$K$504,'Expense Log'!$D$5:$D$504,"Postage",'Expense Log'!$A$5:$A$504,"&gt;="&amp;DATE($B$3,5,1),'Expense Log'!$A$5:$A$504,"&lt;"&amp;EDATE(DATE($B$3,5,1),1))+SUMIFS('Expense Log'!$K$5:$K$504,'Expense Log'!$D$5:$D$504,"Printing",'Expense Log'!$A$5:$A$504,"&gt;="&amp;DATE($B$3,5,1),'Expense Log'!$A$5:$A$504,"&lt;"&amp;EDATE(DATE($B$3,5,1),1))+SUMIFS('Expense Log'!$K$5:$K$504,'Expense Log'!$D$5:$D$504,"Bank Fees",'Expense Log'!$A$5:$A$504,"&gt;="&amp;DATE($B$3,5,1),'Expense Log'!$A$5:$A$504,"&lt;"&amp;EDATE(DATE($B$3,5,1),1))</f>
        <v/>
      </c>
      <c r="G13" s="23">
        <f>SUMIFS('Expense Log'!$K$5:$K$504,'Expense Log'!$D$5:$D$504,"Office Supplies",'Expense Log'!$A$5:$A$504,"&gt;="&amp;DATE($B$3,6,1),'Expense Log'!$A$5:$A$504,"&lt;"&amp;EDATE(DATE($B$3,6,1),1))+SUMIFS('Expense Log'!$K$5:$K$504,'Expense Log'!$D$5:$D$504,"Rent",'Expense Log'!$A$5:$A$504,"&gt;="&amp;DATE($B$3,6,1),'Expense Log'!$A$5:$A$504,"&lt;"&amp;EDATE(DATE($B$3,6,1),1))+SUMIFS('Expense Log'!$K$5:$K$504,'Expense Log'!$D$5:$D$504,"Utilities",'Expense Log'!$A$5:$A$504,"&gt;="&amp;DATE($B$3,6,1),'Expense Log'!$A$5:$A$504,"&lt;"&amp;EDATE(DATE($B$3,6,1),1))+SUMIFS('Expense Log'!$K$5:$K$504,'Expense Log'!$D$5:$D$504,"Phone / Internet",'Expense Log'!$A$5:$A$504,"&gt;="&amp;DATE($B$3,6,1),'Expense Log'!$A$5:$A$504,"&lt;"&amp;EDATE(DATE($B$3,6,1),1))+SUMIFS('Expense Log'!$K$5:$K$504,'Expense Log'!$D$5:$D$504,"Postage",'Expense Log'!$A$5:$A$504,"&gt;="&amp;DATE($B$3,6,1),'Expense Log'!$A$5:$A$504,"&lt;"&amp;EDATE(DATE($B$3,6,1),1))+SUMIFS('Expense Log'!$K$5:$K$504,'Expense Log'!$D$5:$D$504,"Printing",'Expense Log'!$A$5:$A$504,"&gt;="&amp;DATE($B$3,6,1),'Expense Log'!$A$5:$A$504,"&lt;"&amp;EDATE(DATE($B$3,6,1),1))+SUMIFS('Expense Log'!$K$5:$K$504,'Expense Log'!$D$5:$D$504,"Bank Fees",'Expense Log'!$A$5:$A$504,"&gt;="&amp;DATE($B$3,6,1),'Expense Log'!$A$5:$A$504,"&lt;"&amp;EDATE(DATE($B$3,6,1),1))</f>
        <v/>
      </c>
      <c r="H13" s="23">
        <f>SUMIFS('Expense Log'!$K$5:$K$504,'Expense Log'!$D$5:$D$504,"Office Supplies",'Expense Log'!$A$5:$A$504,"&gt;="&amp;DATE($B$3,7,1),'Expense Log'!$A$5:$A$504,"&lt;"&amp;EDATE(DATE($B$3,7,1),1))+SUMIFS('Expense Log'!$K$5:$K$504,'Expense Log'!$D$5:$D$504,"Rent",'Expense Log'!$A$5:$A$504,"&gt;="&amp;DATE($B$3,7,1),'Expense Log'!$A$5:$A$504,"&lt;"&amp;EDATE(DATE($B$3,7,1),1))+SUMIFS('Expense Log'!$K$5:$K$504,'Expense Log'!$D$5:$D$504,"Utilities",'Expense Log'!$A$5:$A$504,"&gt;="&amp;DATE($B$3,7,1),'Expense Log'!$A$5:$A$504,"&lt;"&amp;EDATE(DATE($B$3,7,1),1))+SUMIFS('Expense Log'!$K$5:$K$504,'Expense Log'!$D$5:$D$504,"Phone / Internet",'Expense Log'!$A$5:$A$504,"&gt;="&amp;DATE($B$3,7,1),'Expense Log'!$A$5:$A$504,"&lt;"&amp;EDATE(DATE($B$3,7,1),1))+SUMIFS('Expense Log'!$K$5:$K$504,'Expense Log'!$D$5:$D$504,"Postage",'Expense Log'!$A$5:$A$504,"&gt;="&amp;DATE($B$3,7,1),'Expense Log'!$A$5:$A$504,"&lt;"&amp;EDATE(DATE($B$3,7,1),1))+SUMIFS('Expense Log'!$K$5:$K$504,'Expense Log'!$D$5:$D$504,"Printing",'Expense Log'!$A$5:$A$504,"&gt;="&amp;DATE($B$3,7,1),'Expense Log'!$A$5:$A$504,"&lt;"&amp;EDATE(DATE($B$3,7,1),1))+SUMIFS('Expense Log'!$K$5:$K$504,'Expense Log'!$D$5:$D$504,"Bank Fees",'Expense Log'!$A$5:$A$504,"&gt;="&amp;DATE($B$3,7,1),'Expense Log'!$A$5:$A$504,"&lt;"&amp;EDATE(DATE($B$3,7,1),1))</f>
        <v/>
      </c>
      <c r="I13" s="23">
        <f>SUMIFS('Expense Log'!$K$5:$K$504,'Expense Log'!$D$5:$D$504,"Office Supplies",'Expense Log'!$A$5:$A$504,"&gt;="&amp;DATE($B$3,8,1),'Expense Log'!$A$5:$A$504,"&lt;"&amp;EDATE(DATE($B$3,8,1),1))+SUMIFS('Expense Log'!$K$5:$K$504,'Expense Log'!$D$5:$D$504,"Rent",'Expense Log'!$A$5:$A$504,"&gt;="&amp;DATE($B$3,8,1),'Expense Log'!$A$5:$A$504,"&lt;"&amp;EDATE(DATE($B$3,8,1),1))+SUMIFS('Expense Log'!$K$5:$K$504,'Expense Log'!$D$5:$D$504,"Utilities",'Expense Log'!$A$5:$A$504,"&gt;="&amp;DATE($B$3,8,1),'Expense Log'!$A$5:$A$504,"&lt;"&amp;EDATE(DATE($B$3,8,1),1))+SUMIFS('Expense Log'!$K$5:$K$504,'Expense Log'!$D$5:$D$504,"Phone / Internet",'Expense Log'!$A$5:$A$504,"&gt;="&amp;DATE($B$3,8,1),'Expense Log'!$A$5:$A$504,"&lt;"&amp;EDATE(DATE($B$3,8,1),1))+SUMIFS('Expense Log'!$K$5:$K$504,'Expense Log'!$D$5:$D$504,"Postage",'Expense Log'!$A$5:$A$504,"&gt;="&amp;DATE($B$3,8,1),'Expense Log'!$A$5:$A$504,"&lt;"&amp;EDATE(DATE($B$3,8,1),1))+SUMIFS('Expense Log'!$K$5:$K$504,'Expense Log'!$D$5:$D$504,"Printing",'Expense Log'!$A$5:$A$504,"&gt;="&amp;DATE($B$3,8,1),'Expense Log'!$A$5:$A$504,"&lt;"&amp;EDATE(DATE($B$3,8,1),1))+SUMIFS('Expense Log'!$K$5:$K$504,'Expense Log'!$D$5:$D$504,"Bank Fees",'Expense Log'!$A$5:$A$504,"&gt;="&amp;DATE($B$3,8,1),'Expense Log'!$A$5:$A$504,"&lt;"&amp;EDATE(DATE($B$3,8,1),1))</f>
        <v/>
      </c>
      <c r="J13" s="23">
        <f>SUMIFS('Expense Log'!$K$5:$K$504,'Expense Log'!$D$5:$D$504,"Office Supplies",'Expense Log'!$A$5:$A$504,"&gt;="&amp;DATE($B$3,9,1),'Expense Log'!$A$5:$A$504,"&lt;"&amp;EDATE(DATE($B$3,9,1),1))+SUMIFS('Expense Log'!$K$5:$K$504,'Expense Log'!$D$5:$D$504,"Rent",'Expense Log'!$A$5:$A$504,"&gt;="&amp;DATE($B$3,9,1),'Expense Log'!$A$5:$A$504,"&lt;"&amp;EDATE(DATE($B$3,9,1),1))+SUMIFS('Expense Log'!$K$5:$K$504,'Expense Log'!$D$5:$D$504,"Utilities",'Expense Log'!$A$5:$A$504,"&gt;="&amp;DATE($B$3,9,1),'Expense Log'!$A$5:$A$504,"&lt;"&amp;EDATE(DATE($B$3,9,1),1))+SUMIFS('Expense Log'!$K$5:$K$504,'Expense Log'!$D$5:$D$504,"Phone / Internet",'Expense Log'!$A$5:$A$504,"&gt;="&amp;DATE($B$3,9,1),'Expense Log'!$A$5:$A$504,"&lt;"&amp;EDATE(DATE($B$3,9,1),1))+SUMIFS('Expense Log'!$K$5:$K$504,'Expense Log'!$D$5:$D$504,"Postage",'Expense Log'!$A$5:$A$504,"&gt;="&amp;DATE($B$3,9,1),'Expense Log'!$A$5:$A$504,"&lt;"&amp;EDATE(DATE($B$3,9,1),1))+SUMIFS('Expense Log'!$K$5:$K$504,'Expense Log'!$D$5:$D$504,"Printing",'Expense Log'!$A$5:$A$504,"&gt;="&amp;DATE($B$3,9,1),'Expense Log'!$A$5:$A$504,"&lt;"&amp;EDATE(DATE($B$3,9,1),1))+SUMIFS('Expense Log'!$K$5:$K$504,'Expense Log'!$D$5:$D$504,"Bank Fees",'Expense Log'!$A$5:$A$504,"&gt;="&amp;DATE($B$3,9,1),'Expense Log'!$A$5:$A$504,"&lt;"&amp;EDATE(DATE($B$3,9,1),1))</f>
        <v/>
      </c>
      <c r="K13" s="23">
        <f>SUMIFS('Expense Log'!$K$5:$K$504,'Expense Log'!$D$5:$D$504,"Office Supplies",'Expense Log'!$A$5:$A$504,"&gt;="&amp;DATE($B$3,10,1),'Expense Log'!$A$5:$A$504,"&lt;"&amp;EDATE(DATE($B$3,10,1),1))+SUMIFS('Expense Log'!$K$5:$K$504,'Expense Log'!$D$5:$D$504,"Rent",'Expense Log'!$A$5:$A$504,"&gt;="&amp;DATE($B$3,10,1),'Expense Log'!$A$5:$A$504,"&lt;"&amp;EDATE(DATE($B$3,10,1),1))+SUMIFS('Expense Log'!$K$5:$K$504,'Expense Log'!$D$5:$D$504,"Utilities",'Expense Log'!$A$5:$A$504,"&gt;="&amp;DATE($B$3,10,1),'Expense Log'!$A$5:$A$504,"&lt;"&amp;EDATE(DATE($B$3,10,1),1))+SUMIFS('Expense Log'!$K$5:$K$504,'Expense Log'!$D$5:$D$504,"Phone / Internet",'Expense Log'!$A$5:$A$504,"&gt;="&amp;DATE($B$3,10,1),'Expense Log'!$A$5:$A$504,"&lt;"&amp;EDATE(DATE($B$3,10,1),1))+SUMIFS('Expense Log'!$K$5:$K$504,'Expense Log'!$D$5:$D$504,"Postage",'Expense Log'!$A$5:$A$504,"&gt;="&amp;DATE($B$3,10,1),'Expense Log'!$A$5:$A$504,"&lt;"&amp;EDATE(DATE($B$3,10,1),1))+SUMIFS('Expense Log'!$K$5:$K$504,'Expense Log'!$D$5:$D$504,"Printing",'Expense Log'!$A$5:$A$504,"&gt;="&amp;DATE($B$3,10,1),'Expense Log'!$A$5:$A$504,"&lt;"&amp;EDATE(DATE($B$3,10,1),1))+SUMIFS('Expense Log'!$K$5:$K$504,'Expense Log'!$D$5:$D$504,"Bank Fees",'Expense Log'!$A$5:$A$504,"&gt;="&amp;DATE($B$3,10,1),'Expense Log'!$A$5:$A$504,"&lt;"&amp;EDATE(DATE($B$3,10,1),1))</f>
        <v/>
      </c>
      <c r="L13" s="23">
        <f>SUMIFS('Expense Log'!$K$5:$K$504,'Expense Log'!$D$5:$D$504,"Office Supplies",'Expense Log'!$A$5:$A$504,"&gt;="&amp;DATE($B$3,11,1),'Expense Log'!$A$5:$A$504,"&lt;"&amp;EDATE(DATE($B$3,11,1),1))+SUMIFS('Expense Log'!$K$5:$K$504,'Expense Log'!$D$5:$D$504,"Rent",'Expense Log'!$A$5:$A$504,"&gt;="&amp;DATE($B$3,11,1),'Expense Log'!$A$5:$A$504,"&lt;"&amp;EDATE(DATE($B$3,11,1),1))+SUMIFS('Expense Log'!$K$5:$K$504,'Expense Log'!$D$5:$D$504,"Utilities",'Expense Log'!$A$5:$A$504,"&gt;="&amp;DATE($B$3,11,1),'Expense Log'!$A$5:$A$504,"&lt;"&amp;EDATE(DATE($B$3,11,1),1))+SUMIFS('Expense Log'!$K$5:$K$504,'Expense Log'!$D$5:$D$504,"Phone / Internet",'Expense Log'!$A$5:$A$504,"&gt;="&amp;DATE($B$3,11,1),'Expense Log'!$A$5:$A$504,"&lt;"&amp;EDATE(DATE($B$3,11,1),1))+SUMIFS('Expense Log'!$K$5:$K$504,'Expense Log'!$D$5:$D$504,"Postage",'Expense Log'!$A$5:$A$504,"&gt;="&amp;DATE($B$3,11,1),'Expense Log'!$A$5:$A$504,"&lt;"&amp;EDATE(DATE($B$3,11,1),1))+SUMIFS('Expense Log'!$K$5:$K$504,'Expense Log'!$D$5:$D$504,"Printing",'Expense Log'!$A$5:$A$504,"&gt;="&amp;DATE($B$3,11,1),'Expense Log'!$A$5:$A$504,"&lt;"&amp;EDATE(DATE($B$3,11,1),1))+SUMIFS('Expense Log'!$K$5:$K$504,'Expense Log'!$D$5:$D$504,"Bank Fees",'Expense Log'!$A$5:$A$504,"&gt;="&amp;DATE($B$3,11,1),'Expense Log'!$A$5:$A$504,"&lt;"&amp;EDATE(DATE($B$3,11,1),1))</f>
        <v/>
      </c>
      <c r="M13" s="23">
        <f>SUMIFS('Expense Log'!$K$5:$K$504,'Expense Log'!$D$5:$D$504,"Office Supplies",'Expense Log'!$A$5:$A$504,"&gt;="&amp;DATE($B$3,12,1),'Expense Log'!$A$5:$A$504,"&lt;"&amp;EDATE(DATE($B$3,12,1),1))+SUMIFS('Expense Log'!$K$5:$K$504,'Expense Log'!$D$5:$D$504,"Rent",'Expense Log'!$A$5:$A$504,"&gt;="&amp;DATE($B$3,12,1),'Expense Log'!$A$5:$A$504,"&lt;"&amp;EDATE(DATE($B$3,12,1),1))+SUMIFS('Expense Log'!$K$5:$K$504,'Expense Log'!$D$5:$D$504,"Utilities",'Expense Log'!$A$5:$A$504,"&gt;="&amp;DATE($B$3,12,1),'Expense Log'!$A$5:$A$504,"&lt;"&amp;EDATE(DATE($B$3,12,1),1))+SUMIFS('Expense Log'!$K$5:$K$504,'Expense Log'!$D$5:$D$504,"Phone / Internet",'Expense Log'!$A$5:$A$504,"&gt;="&amp;DATE($B$3,12,1),'Expense Log'!$A$5:$A$504,"&lt;"&amp;EDATE(DATE($B$3,12,1),1))+SUMIFS('Expense Log'!$K$5:$K$504,'Expense Log'!$D$5:$D$504,"Postage",'Expense Log'!$A$5:$A$504,"&gt;="&amp;DATE($B$3,12,1),'Expense Log'!$A$5:$A$504,"&lt;"&amp;EDATE(DATE($B$3,12,1),1))+SUMIFS('Expense Log'!$K$5:$K$504,'Expense Log'!$D$5:$D$504,"Printing",'Expense Log'!$A$5:$A$504,"&gt;="&amp;DATE($B$3,12,1),'Expense Log'!$A$5:$A$504,"&lt;"&amp;EDATE(DATE($B$3,12,1),1))+SUMIFS('Expense Log'!$K$5:$K$504,'Expense Log'!$D$5:$D$504,"Bank Fees",'Expense Log'!$A$5:$A$504,"&gt;="&amp;DATE($B$3,12,1),'Expense Log'!$A$5:$A$504,"&lt;"&amp;EDATE(DATE($B$3,12,1),1))</f>
        <v/>
      </c>
      <c r="N13" s="23">
        <f>SUM(B13:M13)</f>
        <v/>
      </c>
    </row>
    <row r="14">
      <c r="A14" t="inlineStr">
        <is>
          <t>Professional Services</t>
        </is>
      </c>
      <c r="B14" s="23">
        <f>SUMIFS('Expense Log'!$K$5:$K$504,'Expense Log'!$D$5:$D$504,"Bookkeeping",'Expense Log'!$A$5:$A$504,"&gt;="&amp;DATE($B$3,1,1),'Expense Log'!$A$5:$A$504,"&lt;"&amp;EDATE(DATE($B$3,1,1),1))+SUMIFS('Expense Log'!$K$5:$K$504,'Expense Log'!$D$5:$D$504,"Accounting",'Expense Log'!$A$5:$A$504,"&gt;="&amp;DATE($B$3,1,1),'Expense Log'!$A$5:$A$504,"&lt;"&amp;EDATE(DATE($B$3,1,1),1))+SUMIFS('Expense Log'!$K$5:$K$504,'Expense Log'!$D$5:$D$504,"Legal",'Expense Log'!$A$5:$A$504,"&gt;="&amp;DATE($B$3,1,1),'Expense Log'!$A$5:$A$504,"&lt;"&amp;EDATE(DATE($B$3,1,1),1))+SUMIFS('Expense Log'!$K$5:$K$504,'Expense Log'!$D$5:$D$504,"HR / Payroll Services",'Expense Log'!$A$5:$A$504,"&gt;="&amp;DATE($B$3,1,1),'Expense Log'!$A$5:$A$504,"&lt;"&amp;EDATE(DATE($B$3,1,1),1))+SUMIFS('Expense Log'!$K$5:$K$504,'Expense Log'!$D$5:$D$504,"Consulting",'Expense Log'!$A$5:$A$504,"&gt;="&amp;DATE($B$3,1,1),'Expense Log'!$A$5:$A$504,"&lt;"&amp;EDATE(DATE($B$3,1,1),1))+SUMIFS('Expense Log'!$K$5:$K$504,'Expense Log'!$D$5:$D$504,"Insurance Broker",'Expense Log'!$A$5:$A$504,"&gt;="&amp;DATE($B$3,1,1),'Expense Log'!$A$5:$A$504,"&lt;"&amp;EDATE(DATE($B$3,1,1),1))+SUMIFS('Expense Log'!$K$5:$K$504,'Expense Log'!$D$5:$D$504,"Other Professional Fees",'Expense Log'!$A$5:$A$504,"&gt;="&amp;DATE($B$3,1,1),'Expense Log'!$A$5:$A$504,"&lt;"&amp;EDATE(DATE($B$3,1,1),1))</f>
        <v/>
      </c>
      <c r="C14" s="23">
        <f>SUMIFS('Expense Log'!$K$5:$K$504,'Expense Log'!$D$5:$D$504,"Bookkeeping",'Expense Log'!$A$5:$A$504,"&gt;="&amp;DATE($B$3,2,1),'Expense Log'!$A$5:$A$504,"&lt;"&amp;EDATE(DATE($B$3,2,1),1))+SUMIFS('Expense Log'!$K$5:$K$504,'Expense Log'!$D$5:$D$504,"Accounting",'Expense Log'!$A$5:$A$504,"&gt;="&amp;DATE($B$3,2,1),'Expense Log'!$A$5:$A$504,"&lt;"&amp;EDATE(DATE($B$3,2,1),1))+SUMIFS('Expense Log'!$K$5:$K$504,'Expense Log'!$D$5:$D$504,"Legal",'Expense Log'!$A$5:$A$504,"&gt;="&amp;DATE($B$3,2,1),'Expense Log'!$A$5:$A$504,"&lt;"&amp;EDATE(DATE($B$3,2,1),1))+SUMIFS('Expense Log'!$K$5:$K$504,'Expense Log'!$D$5:$D$504,"HR / Payroll Services",'Expense Log'!$A$5:$A$504,"&gt;="&amp;DATE($B$3,2,1),'Expense Log'!$A$5:$A$504,"&lt;"&amp;EDATE(DATE($B$3,2,1),1))+SUMIFS('Expense Log'!$K$5:$K$504,'Expense Log'!$D$5:$D$504,"Consulting",'Expense Log'!$A$5:$A$504,"&gt;="&amp;DATE($B$3,2,1),'Expense Log'!$A$5:$A$504,"&lt;"&amp;EDATE(DATE($B$3,2,1),1))+SUMIFS('Expense Log'!$K$5:$K$504,'Expense Log'!$D$5:$D$504,"Insurance Broker",'Expense Log'!$A$5:$A$504,"&gt;="&amp;DATE($B$3,2,1),'Expense Log'!$A$5:$A$504,"&lt;"&amp;EDATE(DATE($B$3,2,1),1))+SUMIFS('Expense Log'!$K$5:$K$504,'Expense Log'!$D$5:$D$504,"Other Professional Fees",'Expense Log'!$A$5:$A$504,"&gt;="&amp;DATE($B$3,2,1),'Expense Log'!$A$5:$A$504,"&lt;"&amp;EDATE(DATE($B$3,2,1),1))</f>
        <v/>
      </c>
      <c r="D14" s="23">
        <f>SUMIFS('Expense Log'!$K$5:$K$504,'Expense Log'!$D$5:$D$504,"Bookkeeping",'Expense Log'!$A$5:$A$504,"&gt;="&amp;DATE($B$3,3,1),'Expense Log'!$A$5:$A$504,"&lt;"&amp;EDATE(DATE($B$3,3,1),1))+SUMIFS('Expense Log'!$K$5:$K$504,'Expense Log'!$D$5:$D$504,"Accounting",'Expense Log'!$A$5:$A$504,"&gt;="&amp;DATE($B$3,3,1),'Expense Log'!$A$5:$A$504,"&lt;"&amp;EDATE(DATE($B$3,3,1),1))+SUMIFS('Expense Log'!$K$5:$K$504,'Expense Log'!$D$5:$D$504,"Legal",'Expense Log'!$A$5:$A$504,"&gt;="&amp;DATE($B$3,3,1),'Expense Log'!$A$5:$A$504,"&lt;"&amp;EDATE(DATE($B$3,3,1),1))+SUMIFS('Expense Log'!$K$5:$K$504,'Expense Log'!$D$5:$D$504,"HR / Payroll Services",'Expense Log'!$A$5:$A$504,"&gt;="&amp;DATE($B$3,3,1),'Expense Log'!$A$5:$A$504,"&lt;"&amp;EDATE(DATE($B$3,3,1),1))+SUMIFS('Expense Log'!$K$5:$K$504,'Expense Log'!$D$5:$D$504,"Consulting",'Expense Log'!$A$5:$A$504,"&gt;="&amp;DATE($B$3,3,1),'Expense Log'!$A$5:$A$504,"&lt;"&amp;EDATE(DATE($B$3,3,1),1))+SUMIFS('Expense Log'!$K$5:$K$504,'Expense Log'!$D$5:$D$504,"Insurance Broker",'Expense Log'!$A$5:$A$504,"&gt;="&amp;DATE($B$3,3,1),'Expense Log'!$A$5:$A$504,"&lt;"&amp;EDATE(DATE($B$3,3,1),1))+SUMIFS('Expense Log'!$K$5:$K$504,'Expense Log'!$D$5:$D$504,"Other Professional Fees",'Expense Log'!$A$5:$A$504,"&gt;="&amp;DATE($B$3,3,1),'Expense Log'!$A$5:$A$504,"&lt;"&amp;EDATE(DATE($B$3,3,1),1))</f>
        <v/>
      </c>
      <c r="E14" s="23">
        <f>SUMIFS('Expense Log'!$K$5:$K$504,'Expense Log'!$D$5:$D$504,"Bookkeeping",'Expense Log'!$A$5:$A$504,"&gt;="&amp;DATE($B$3,4,1),'Expense Log'!$A$5:$A$504,"&lt;"&amp;EDATE(DATE($B$3,4,1),1))+SUMIFS('Expense Log'!$K$5:$K$504,'Expense Log'!$D$5:$D$504,"Accounting",'Expense Log'!$A$5:$A$504,"&gt;="&amp;DATE($B$3,4,1),'Expense Log'!$A$5:$A$504,"&lt;"&amp;EDATE(DATE($B$3,4,1),1))+SUMIFS('Expense Log'!$K$5:$K$504,'Expense Log'!$D$5:$D$504,"Legal",'Expense Log'!$A$5:$A$504,"&gt;="&amp;DATE($B$3,4,1),'Expense Log'!$A$5:$A$504,"&lt;"&amp;EDATE(DATE($B$3,4,1),1))+SUMIFS('Expense Log'!$K$5:$K$504,'Expense Log'!$D$5:$D$504,"HR / Payroll Services",'Expense Log'!$A$5:$A$504,"&gt;="&amp;DATE($B$3,4,1),'Expense Log'!$A$5:$A$504,"&lt;"&amp;EDATE(DATE($B$3,4,1),1))+SUMIFS('Expense Log'!$K$5:$K$504,'Expense Log'!$D$5:$D$504,"Consulting",'Expense Log'!$A$5:$A$504,"&gt;="&amp;DATE($B$3,4,1),'Expense Log'!$A$5:$A$504,"&lt;"&amp;EDATE(DATE($B$3,4,1),1))+SUMIFS('Expense Log'!$K$5:$K$504,'Expense Log'!$D$5:$D$504,"Insurance Broker",'Expense Log'!$A$5:$A$504,"&gt;="&amp;DATE($B$3,4,1),'Expense Log'!$A$5:$A$504,"&lt;"&amp;EDATE(DATE($B$3,4,1),1))+SUMIFS('Expense Log'!$K$5:$K$504,'Expense Log'!$D$5:$D$504,"Other Professional Fees",'Expense Log'!$A$5:$A$504,"&gt;="&amp;DATE($B$3,4,1),'Expense Log'!$A$5:$A$504,"&lt;"&amp;EDATE(DATE($B$3,4,1),1))</f>
        <v/>
      </c>
      <c r="F14" s="23">
        <f>SUMIFS('Expense Log'!$K$5:$K$504,'Expense Log'!$D$5:$D$504,"Bookkeeping",'Expense Log'!$A$5:$A$504,"&gt;="&amp;DATE($B$3,5,1),'Expense Log'!$A$5:$A$504,"&lt;"&amp;EDATE(DATE($B$3,5,1),1))+SUMIFS('Expense Log'!$K$5:$K$504,'Expense Log'!$D$5:$D$504,"Accounting",'Expense Log'!$A$5:$A$504,"&gt;="&amp;DATE($B$3,5,1),'Expense Log'!$A$5:$A$504,"&lt;"&amp;EDATE(DATE($B$3,5,1),1))+SUMIFS('Expense Log'!$K$5:$K$504,'Expense Log'!$D$5:$D$504,"Legal",'Expense Log'!$A$5:$A$504,"&gt;="&amp;DATE($B$3,5,1),'Expense Log'!$A$5:$A$504,"&lt;"&amp;EDATE(DATE($B$3,5,1),1))+SUMIFS('Expense Log'!$K$5:$K$504,'Expense Log'!$D$5:$D$504,"HR / Payroll Services",'Expense Log'!$A$5:$A$504,"&gt;="&amp;DATE($B$3,5,1),'Expense Log'!$A$5:$A$504,"&lt;"&amp;EDATE(DATE($B$3,5,1),1))+SUMIFS('Expense Log'!$K$5:$K$504,'Expense Log'!$D$5:$D$504,"Consulting",'Expense Log'!$A$5:$A$504,"&gt;="&amp;DATE($B$3,5,1),'Expense Log'!$A$5:$A$504,"&lt;"&amp;EDATE(DATE($B$3,5,1),1))+SUMIFS('Expense Log'!$K$5:$K$504,'Expense Log'!$D$5:$D$504,"Insurance Broker",'Expense Log'!$A$5:$A$504,"&gt;="&amp;DATE($B$3,5,1),'Expense Log'!$A$5:$A$504,"&lt;"&amp;EDATE(DATE($B$3,5,1),1))+SUMIFS('Expense Log'!$K$5:$K$504,'Expense Log'!$D$5:$D$504,"Other Professional Fees",'Expense Log'!$A$5:$A$504,"&gt;="&amp;DATE($B$3,5,1),'Expense Log'!$A$5:$A$504,"&lt;"&amp;EDATE(DATE($B$3,5,1),1))</f>
        <v/>
      </c>
      <c r="G14" s="23">
        <f>SUMIFS('Expense Log'!$K$5:$K$504,'Expense Log'!$D$5:$D$504,"Bookkeeping",'Expense Log'!$A$5:$A$504,"&gt;="&amp;DATE($B$3,6,1),'Expense Log'!$A$5:$A$504,"&lt;"&amp;EDATE(DATE($B$3,6,1),1))+SUMIFS('Expense Log'!$K$5:$K$504,'Expense Log'!$D$5:$D$504,"Accounting",'Expense Log'!$A$5:$A$504,"&gt;="&amp;DATE($B$3,6,1),'Expense Log'!$A$5:$A$504,"&lt;"&amp;EDATE(DATE($B$3,6,1),1))+SUMIFS('Expense Log'!$K$5:$K$504,'Expense Log'!$D$5:$D$504,"Legal",'Expense Log'!$A$5:$A$504,"&gt;="&amp;DATE($B$3,6,1),'Expense Log'!$A$5:$A$504,"&lt;"&amp;EDATE(DATE($B$3,6,1),1))+SUMIFS('Expense Log'!$K$5:$K$504,'Expense Log'!$D$5:$D$504,"HR / Payroll Services",'Expense Log'!$A$5:$A$504,"&gt;="&amp;DATE($B$3,6,1),'Expense Log'!$A$5:$A$504,"&lt;"&amp;EDATE(DATE($B$3,6,1),1))+SUMIFS('Expense Log'!$K$5:$K$504,'Expense Log'!$D$5:$D$504,"Consulting",'Expense Log'!$A$5:$A$504,"&gt;="&amp;DATE($B$3,6,1),'Expense Log'!$A$5:$A$504,"&lt;"&amp;EDATE(DATE($B$3,6,1),1))+SUMIFS('Expense Log'!$K$5:$K$504,'Expense Log'!$D$5:$D$504,"Insurance Broker",'Expense Log'!$A$5:$A$504,"&gt;="&amp;DATE($B$3,6,1),'Expense Log'!$A$5:$A$504,"&lt;"&amp;EDATE(DATE($B$3,6,1),1))+SUMIFS('Expense Log'!$K$5:$K$504,'Expense Log'!$D$5:$D$504,"Other Professional Fees",'Expense Log'!$A$5:$A$504,"&gt;="&amp;DATE($B$3,6,1),'Expense Log'!$A$5:$A$504,"&lt;"&amp;EDATE(DATE($B$3,6,1),1))</f>
        <v/>
      </c>
      <c r="H14" s="23">
        <f>SUMIFS('Expense Log'!$K$5:$K$504,'Expense Log'!$D$5:$D$504,"Bookkeeping",'Expense Log'!$A$5:$A$504,"&gt;="&amp;DATE($B$3,7,1),'Expense Log'!$A$5:$A$504,"&lt;"&amp;EDATE(DATE($B$3,7,1),1))+SUMIFS('Expense Log'!$K$5:$K$504,'Expense Log'!$D$5:$D$504,"Accounting",'Expense Log'!$A$5:$A$504,"&gt;="&amp;DATE($B$3,7,1),'Expense Log'!$A$5:$A$504,"&lt;"&amp;EDATE(DATE($B$3,7,1),1))+SUMIFS('Expense Log'!$K$5:$K$504,'Expense Log'!$D$5:$D$504,"Legal",'Expense Log'!$A$5:$A$504,"&gt;="&amp;DATE($B$3,7,1),'Expense Log'!$A$5:$A$504,"&lt;"&amp;EDATE(DATE($B$3,7,1),1))+SUMIFS('Expense Log'!$K$5:$K$504,'Expense Log'!$D$5:$D$504,"HR / Payroll Services",'Expense Log'!$A$5:$A$504,"&gt;="&amp;DATE($B$3,7,1),'Expense Log'!$A$5:$A$504,"&lt;"&amp;EDATE(DATE($B$3,7,1),1))+SUMIFS('Expense Log'!$K$5:$K$504,'Expense Log'!$D$5:$D$504,"Consulting",'Expense Log'!$A$5:$A$504,"&gt;="&amp;DATE($B$3,7,1),'Expense Log'!$A$5:$A$504,"&lt;"&amp;EDATE(DATE($B$3,7,1),1))+SUMIFS('Expense Log'!$K$5:$K$504,'Expense Log'!$D$5:$D$504,"Insurance Broker",'Expense Log'!$A$5:$A$504,"&gt;="&amp;DATE($B$3,7,1),'Expense Log'!$A$5:$A$504,"&lt;"&amp;EDATE(DATE($B$3,7,1),1))+SUMIFS('Expense Log'!$K$5:$K$504,'Expense Log'!$D$5:$D$504,"Other Professional Fees",'Expense Log'!$A$5:$A$504,"&gt;="&amp;DATE($B$3,7,1),'Expense Log'!$A$5:$A$504,"&lt;"&amp;EDATE(DATE($B$3,7,1),1))</f>
        <v/>
      </c>
      <c r="I14" s="23">
        <f>SUMIFS('Expense Log'!$K$5:$K$504,'Expense Log'!$D$5:$D$504,"Bookkeeping",'Expense Log'!$A$5:$A$504,"&gt;="&amp;DATE($B$3,8,1),'Expense Log'!$A$5:$A$504,"&lt;"&amp;EDATE(DATE($B$3,8,1),1))+SUMIFS('Expense Log'!$K$5:$K$504,'Expense Log'!$D$5:$D$504,"Accounting",'Expense Log'!$A$5:$A$504,"&gt;="&amp;DATE($B$3,8,1),'Expense Log'!$A$5:$A$504,"&lt;"&amp;EDATE(DATE($B$3,8,1),1))+SUMIFS('Expense Log'!$K$5:$K$504,'Expense Log'!$D$5:$D$504,"Legal",'Expense Log'!$A$5:$A$504,"&gt;="&amp;DATE($B$3,8,1),'Expense Log'!$A$5:$A$504,"&lt;"&amp;EDATE(DATE($B$3,8,1),1))+SUMIFS('Expense Log'!$K$5:$K$504,'Expense Log'!$D$5:$D$504,"HR / Payroll Services",'Expense Log'!$A$5:$A$504,"&gt;="&amp;DATE($B$3,8,1),'Expense Log'!$A$5:$A$504,"&lt;"&amp;EDATE(DATE($B$3,8,1),1))+SUMIFS('Expense Log'!$K$5:$K$504,'Expense Log'!$D$5:$D$504,"Consulting",'Expense Log'!$A$5:$A$504,"&gt;="&amp;DATE($B$3,8,1),'Expense Log'!$A$5:$A$504,"&lt;"&amp;EDATE(DATE($B$3,8,1),1))+SUMIFS('Expense Log'!$K$5:$K$504,'Expense Log'!$D$5:$D$504,"Insurance Broker",'Expense Log'!$A$5:$A$504,"&gt;="&amp;DATE($B$3,8,1),'Expense Log'!$A$5:$A$504,"&lt;"&amp;EDATE(DATE($B$3,8,1),1))+SUMIFS('Expense Log'!$K$5:$K$504,'Expense Log'!$D$5:$D$504,"Other Professional Fees",'Expense Log'!$A$5:$A$504,"&gt;="&amp;DATE($B$3,8,1),'Expense Log'!$A$5:$A$504,"&lt;"&amp;EDATE(DATE($B$3,8,1),1))</f>
        <v/>
      </c>
      <c r="J14" s="23">
        <f>SUMIFS('Expense Log'!$K$5:$K$504,'Expense Log'!$D$5:$D$504,"Bookkeeping",'Expense Log'!$A$5:$A$504,"&gt;="&amp;DATE($B$3,9,1),'Expense Log'!$A$5:$A$504,"&lt;"&amp;EDATE(DATE($B$3,9,1),1))+SUMIFS('Expense Log'!$K$5:$K$504,'Expense Log'!$D$5:$D$504,"Accounting",'Expense Log'!$A$5:$A$504,"&gt;="&amp;DATE($B$3,9,1),'Expense Log'!$A$5:$A$504,"&lt;"&amp;EDATE(DATE($B$3,9,1),1))+SUMIFS('Expense Log'!$K$5:$K$504,'Expense Log'!$D$5:$D$504,"Legal",'Expense Log'!$A$5:$A$504,"&gt;="&amp;DATE($B$3,9,1),'Expense Log'!$A$5:$A$504,"&lt;"&amp;EDATE(DATE($B$3,9,1),1))+SUMIFS('Expense Log'!$K$5:$K$504,'Expense Log'!$D$5:$D$504,"HR / Payroll Services",'Expense Log'!$A$5:$A$504,"&gt;="&amp;DATE($B$3,9,1),'Expense Log'!$A$5:$A$504,"&lt;"&amp;EDATE(DATE($B$3,9,1),1))+SUMIFS('Expense Log'!$K$5:$K$504,'Expense Log'!$D$5:$D$504,"Consulting",'Expense Log'!$A$5:$A$504,"&gt;="&amp;DATE($B$3,9,1),'Expense Log'!$A$5:$A$504,"&lt;"&amp;EDATE(DATE($B$3,9,1),1))+SUMIFS('Expense Log'!$K$5:$K$504,'Expense Log'!$D$5:$D$504,"Insurance Broker",'Expense Log'!$A$5:$A$504,"&gt;="&amp;DATE($B$3,9,1),'Expense Log'!$A$5:$A$504,"&lt;"&amp;EDATE(DATE($B$3,9,1),1))+SUMIFS('Expense Log'!$K$5:$K$504,'Expense Log'!$D$5:$D$504,"Other Professional Fees",'Expense Log'!$A$5:$A$504,"&gt;="&amp;DATE($B$3,9,1),'Expense Log'!$A$5:$A$504,"&lt;"&amp;EDATE(DATE($B$3,9,1),1))</f>
        <v/>
      </c>
      <c r="K14" s="23">
        <f>SUMIFS('Expense Log'!$K$5:$K$504,'Expense Log'!$D$5:$D$504,"Bookkeeping",'Expense Log'!$A$5:$A$504,"&gt;="&amp;DATE($B$3,10,1),'Expense Log'!$A$5:$A$504,"&lt;"&amp;EDATE(DATE($B$3,10,1),1))+SUMIFS('Expense Log'!$K$5:$K$504,'Expense Log'!$D$5:$D$504,"Accounting",'Expense Log'!$A$5:$A$504,"&gt;="&amp;DATE($B$3,10,1),'Expense Log'!$A$5:$A$504,"&lt;"&amp;EDATE(DATE($B$3,10,1),1))+SUMIFS('Expense Log'!$K$5:$K$504,'Expense Log'!$D$5:$D$504,"Legal",'Expense Log'!$A$5:$A$504,"&gt;="&amp;DATE($B$3,10,1),'Expense Log'!$A$5:$A$504,"&lt;"&amp;EDATE(DATE($B$3,10,1),1))+SUMIFS('Expense Log'!$K$5:$K$504,'Expense Log'!$D$5:$D$504,"HR / Payroll Services",'Expense Log'!$A$5:$A$504,"&gt;="&amp;DATE($B$3,10,1),'Expense Log'!$A$5:$A$504,"&lt;"&amp;EDATE(DATE($B$3,10,1),1))+SUMIFS('Expense Log'!$K$5:$K$504,'Expense Log'!$D$5:$D$504,"Consulting",'Expense Log'!$A$5:$A$504,"&gt;="&amp;DATE($B$3,10,1),'Expense Log'!$A$5:$A$504,"&lt;"&amp;EDATE(DATE($B$3,10,1),1))+SUMIFS('Expense Log'!$K$5:$K$504,'Expense Log'!$D$5:$D$504,"Insurance Broker",'Expense Log'!$A$5:$A$504,"&gt;="&amp;DATE($B$3,10,1),'Expense Log'!$A$5:$A$504,"&lt;"&amp;EDATE(DATE($B$3,10,1),1))+SUMIFS('Expense Log'!$K$5:$K$504,'Expense Log'!$D$5:$D$504,"Other Professional Fees",'Expense Log'!$A$5:$A$504,"&gt;="&amp;DATE($B$3,10,1),'Expense Log'!$A$5:$A$504,"&lt;"&amp;EDATE(DATE($B$3,10,1),1))</f>
        <v/>
      </c>
      <c r="L14" s="23">
        <f>SUMIFS('Expense Log'!$K$5:$K$504,'Expense Log'!$D$5:$D$504,"Bookkeeping",'Expense Log'!$A$5:$A$504,"&gt;="&amp;DATE($B$3,11,1),'Expense Log'!$A$5:$A$504,"&lt;"&amp;EDATE(DATE($B$3,11,1),1))+SUMIFS('Expense Log'!$K$5:$K$504,'Expense Log'!$D$5:$D$504,"Accounting",'Expense Log'!$A$5:$A$504,"&gt;="&amp;DATE($B$3,11,1),'Expense Log'!$A$5:$A$504,"&lt;"&amp;EDATE(DATE($B$3,11,1),1))+SUMIFS('Expense Log'!$K$5:$K$504,'Expense Log'!$D$5:$D$504,"Legal",'Expense Log'!$A$5:$A$504,"&gt;="&amp;DATE($B$3,11,1),'Expense Log'!$A$5:$A$504,"&lt;"&amp;EDATE(DATE($B$3,11,1),1))+SUMIFS('Expense Log'!$K$5:$K$504,'Expense Log'!$D$5:$D$504,"HR / Payroll Services",'Expense Log'!$A$5:$A$504,"&gt;="&amp;DATE($B$3,11,1),'Expense Log'!$A$5:$A$504,"&lt;"&amp;EDATE(DATE($B$3,11,1),1))+SUMIFS('Expense Log'!$K$5:$K$504,'Expense Log'!$D$5:$D$504,"Consulting",'Expense Log'!$A$5:$A$504,"&gt;="&amp;DATE($B$3,11,1),'Expense Log'!$A$5:$A$504,"&lt;"&amp;EDATE(DATE($B$3,11,1),1))+SUMIFS('Expense Log'!$K$5:$K$504,'Expense Log'!$D$5:$D$504,"Insurance Broker",'Expense Log'!$A$5:$A$504,"&gt;="&amp;DATE($B$3,11,1),'Expense Log'!$A$5:$A$504,"&lt;"&amp;EDATE(DATE($B$3,11,1),1))+SUMIFS('Expense Log'!$K$5:$K$504,'Expense Log'!$D$5:$D$504,"Other Professional Fees",'Expense Log'!$A$5:$A$504,"&gt;="&amp;DATE($B$3,11,1),'Expense Log'!$A$5:$A$504,"&lt;"&amp;EDATE(DATE($B$3,11,1),1))</f>
        <v/>
      </c>
      <c r="M14" s="23">
        <f>SUMIFS('Expense Log'!$K$5:$K$504,'Expense Log'!$D$5:$D$504,"Bookkeeping",'Expense Log'!$A$5:$A$504,"&gt;="&amp;DATE($B$3,12,1),'Expense Log'!$A$5:$A$504,"&lt;"&amp;EDATE(DATE($B$3,12,1),1))+SUMIFS('Expense Log'!$K$5:$K$504,'Expense Log'!$D$5:$D$504,"Accounting",'Expense Log'!$A$5:$A$504,"&gt;="&amp;DATE($B$3,12,1),'Expense Log'!$A$5:$A$504,"&lt;"&amp;EDATE(DATE($B$3,12,1),1))+SUMIFS('Expense Log'!$K$5:$K$504,'Expense Log'!$D$5:$D$504,"Legal",'Expense Log'!$A$5:$A$504,"&gt;="&amp;DATE($B$3,12,1),'Expense Log'!$A$5:$A$504,"&lt;"&amp;EDATE(DATE($B$3,12,1),1))+SUMIFS('Expense Log'!$K$5:$K$504,'Expense Log'!$D$5:$D$504,"HR / Payroll Services",'Expense Log'!$A$5:$A$504,"&gt;="&amp;DATE($B$3,12,1),'Expense Log'!$A$5:$A$504,"&lt;"&amp;EDATE(DATE($B$3,12,1),1))+SUMIFS('Expense Log'!$K$5:$K$504,'Expense Log'!$D$5:$D$504,"Consulting",'Expense Log'!$A$5:$A$504,"&gt;="&amp;DATE($B$3,12,1),'Expense Log'!$A$5:$A$504,"&lt;"&amp;EDATE(DATE($B$3,12,1),1))+SUMIFS('Expense Log'!$K$5:$K$504,'Expense Log'!$D$5:$D$504,"Insurance Broker",'Expense Log'!$A$5:$A$504,"&gt;="&amp;DATE($B$3,12,1),'Expense Log'!$A$5:$A$504,"&lt;"&amp;EDATE(DATE($B$3,12,1),1))+SUMIFS('Expense Log'!$K$5:$K$504,'Expense Log'!$D$5:$D$504,"Other Professional Fees",'Expense Log'!$A$5:$A$504,"&gt;="&amp;DATE($B$3,12,1),'Expense Log'!$A$5:$A$504,"&lt;"&amp;EDATE(DATE($B$3,12,1),1))</f>
        <v/>
      </c>
      <c r="N14" s="23">
        <f>SUM(B14:M14)</f>
        <v/>
      </c>
    </row>
    <row r="15">
      <c r="A15" t="inlineStr">
        <is>
          <t>Taxes &amp; Fees</t>
        </is>
      </c>
      <c r="B15" s="23">
        <f>SUMIFS('Expense Log'!$K$5:$K$504,'Expense Log'!$D$5:$D$504,"Business Registration",'Expense Log'!$A$5:$A$504,"&gt;="&amp;DATE($B$3,1,1),'Expense Log'!$A$5:$A$504,"&lt;"&amp;EDATE(DATE($B$3,1,1),1))+SUMIFS('Expense Log'!$K$5:$K$504,'Expense Log'!$D$5:$D$504,"Licenses",'Expense Log'!$A$5:$A$504,"&gt;="&amp;DATE($B$3,1,1),'Expense Log'!$A$5:$A$504,"&lt;"&amp;EDATE(DATE($B$3,1,1),1))+SUMIFS('Expense Log'!$K$5:$K$504,'Expense Log'!$D$5:$D$504,"Permits",'Expense Log'!$A$5:$A$504,"&gt;="&amp;DATE($B$3,1,1),'Expense Log'!$A$5:$A$504,"&lt;"&amp;EDATE(DATE($B$3,1,1),1))+SUMIFS('Expense Log'!$K$5:$K$504,'Expense Log'!$D$5:$D$504,"Sales / Service Taxes",'Expense Log'!$A$5:$A$504,"&gt;="&amp;DATE($B$3,1,1),'Expense Log'!$A$5:$A$504,"&lt;"&amp;EDATE(DATE($B$3,1,1),1))+SUMIFS('Expense Log'!$K$5:$K$504,'Expense Log'!$D$5:$D$504,"Other Government Fees",'Expense Log'!$A$5:$A$504,"&gt;="&amp;DATE($B$3,1,1),'Expense Log'!$A$5:$A$504,"&lt;"&amp;EDATE(DATE($B$3,1,1),1))</f>
        <v/>
      </c>
      <c r="C15" s="23">
        <f>SUMIFS('Expense Log'!$K$5:$K$504,'Expense Log'!$D$5:$D$504,"Business Registration",'Expense Log'!$A$5:$A$504,"&gt;="&amp;DATE($B$3,2,1),'Expense Log'!$A$5:$A$504,"&lt;"&amp;EDATE(DATE($B$3,2,1),1))+SUMIFS('Expense Log'!$K$5:$K$504,'Expense Log'!$D$5:$D$504,"Licenses",'Expense Log'!$A$5:$A$504,"&gt;="&amp;DATE($B$3,2,1),'Expense Log'!$A$5:$A$504,"&lt;"&amp;EDATE(DATE($B$3,2,1),1))+SUMIFS('Expense Log'!$K$5:$K$504,'Expense Log'!$D$5:$D$504,"Permits",'Expense Log'!$A$5:$A$504,"&gt;="&amp;DATE($B$3,2,1),'Expense Log'!$A$5:$A$504,"&lt;"&amp;EDATE(DATE($B$3,2,1),1))+SUMIFS('Expense Log'!$K$5:$K$504,'Expense Log'!$D$5:$D$504,"Sales / Service Taxes",'Expense Log'!$A$5:$A$504,"&gt;="&amp;DATE($B$3,2,1),'Expense Log'!$A$5:$A$504,"&lt;"&amp;EDATE(DATE($B$3,2,1),1))+SUMIFS('Expense Log'!$K$5:$K$504,'Expense Log'!$D$5:$D$504,"Other Government Fees",'Expense Log'!$A$5:$A$504,"&gt;="&amp;DATE($B$3,2,1),'Expense Log'!$A$5:$A$504,"&lt;"&amp;EDATE(DATE($B$3,2,1),1))</f>
        <v/>
      </c>
      <c r="D15" s="23">
        <f>SUMIFS('Expense Log'!$K$5:$K$504,'Expense Log'!$D$5:$D$504,"Business Registration",'Expense Log'!$A$5:$A$504,"&gt;="&amp;DATE($B$3,3,1),'Expense Log'!$A$5:$A$504,"&lt;"&amp;EDATE(DATE($B$3,3,1),1))+SUMIFS('Expense Log'!$K$5:$K$504,'Expense Log'!$D$5:$D$504,"Licenses",'Expense Log'!$A$5:$A$504,"&gt;="&amp;DATE($B$3,3,1),'Expense Log'!$A$5:$A$504,"&lt;"&amp;EDATE(DATE($B$3,3,1),1))+SUMIFS('Expense Log'!$K$5:$K$504,'Expense Log'!$D$5:$D$504,"Permits",'Expense Log'!$A$5:$A$504,"&gt;="&amp;DATE($B$3,3,1),'Expense Log'!$A$5:$A$504,"&lt;"&amp;EDATE(DATE($B$3,3,1),1))+SUMIFS('Expense Log'!$K$5:$K$504,'Expense Log'!$D$5:$D$504,"Sales / Service Taxes",'Expense Log'!$A$5:$A$504,"&gt;="&amp;DATE($B$3,3,1),'Expense Log'!$A$5:$A$504,"&lt;"&amp;EDATE(DATE($B$3,3,1),1))+SUMIFS('Expense Log'!$K$5:$K$504,'Expense Log'!$D$5:$D$504,"Other Government Fees",'Expense Log'!$A$5:$A$504,"&gt;="&amp;DATE($B$3,3,1),'Expense Log'!$A$5:$A$504,"&lt;"&amp;EDATE(DATE($B$3,3,1),1))</f>
        <v/>
      </c>
      <c r="E15" s="23">
        <f>SUMIFS('Expense Log'!$K$5:$K$504,'Expense Log'!$D$5:$D$504,"Business Registration",'Expense Log'!$A$5:$A$504,"&gt;="&amp;DATE($B$3,4,1),'Expense Log'!$A$5:$A$504,"&lt;"&amp;EDATE(DATE($B$3,4,1),1))+SUMIFS('Expense Log'!$K$5:$K$504,'Expense Log'!$D$5:$D$504,"Licenses",'Expense Log'!$A$5:$A$504,"&gt;="&amp;DATE($B$3,4,1),'Expense Log'!$A$5:$A$504,"&lt;"&amp;EDATE(DATE($B$3,4,1),1))+SUMIFS('Expense Log'!$K$5:$K$504,'Expense Log'!$D$5:$D$504,"Permits",'Expense Log'!$A$5:$A$504,"&gt;="&amp;DATE($B$3,4,1),'Expense Log'!$A$5:$A$504,"&lt;"&amp;EDATE(DATE($B$3,4,1),1))+SUMIFS('Expense Log'!$K$5:$K$504,'Expense Log'!$D$5:$D$504,"Sales / Service Taxes",'Expense Log'!$A$5:$A$504,"&gt;="&amp;DATE($B$3,4,1),'Expense Log'!$A$5:$A$504,"&lt;"&amp;EDATE(DATE($B$3,4,1),1))+SUMIFS('Expense Log'!$K$5:$K$504,'Expense Log'!$D$5:$D$504,"Other Government Fees",'Expense Log'!$A$5:$A$504,"&gt;="&amp;DATE($B$3,4,1),'Expense Log'!$A$5:$A$504,"&lt;"&amp;EDATE(DATE($B$3,4,1),1))</f>
        <v/>
      </c>
      <c r="F15" s="23">
        <f>SUMIFS('Expense Log'!$K$5:$K$504,'Expense Log'!$D$5:$D$504,"Business Registration",'Expense Log'!$A$5:$A$504,"&gt;="&amp;DATE($B$3,5,1),'Expense Log'!$A$5:$A$504,"&lt;"&amp;EDATE(DATE($B$3,5,1),1))+SUMIFS('Expense Log'!$K$5:$K$504,'Expense Log'!$D$5:$D$504,"Licenses",'Expense Log'!$A$5:$A$504,"&gt;="&amp;DATE($B$3,5,1),'Expense Log'!$A$5:$A$504,"&lt;"&amp;EDATE(DATE($B$3,5,1),1))+SUMIFS('Expense Log'!$K$5:$K$504,'Expense Log'!$D$5:$D$504,"Permits",'Expense Log'!$A$5:$A$504,"&gt;="&amp;DATE($B$3,5,1),'Expense Log'!$A$5:$A$504,"&lt;"&amp;EDATE(DATE($B$3,5,1),1))+SUMIFS('Expense Log'!$K$5:$K$504,'Expense Log'!$D$5:$D$504,"Sales / Service Taxes",'Expense Log'!$A$5:$A$504,"&gt;="&amp;DATE($B$3,5,1),'Expense Log'!$A$5:$A$504,"&lt;"&amp;EDATE(DATE($B$3,5,1),1))+SUMIFS('Expense Log'!$K$5:$K$504,'Expense Log'!$D$5:$D$504,"Other Government Fees",'Expense Log'!$A$5:$A$504,"&gt;="&amp;DATE($B$3,5,1),'Expense Log'!$A$5:$A$504,"&lt;"&amp;EDATE(DATE($B$3,5,1),1))</f>
        <v/>
      </c>
      <c r="G15" s="23">
        <f>SUMIFS('Expense Log'!$K$5:$K$504,'Expense Log'!$D$5:$D$504,"Business Registration",'Expense Log'!$A$5:$A$504,"&gt;="&amp;DATE($B$3,6,1),'Expense Log'!$A$5:$A$504,"&lt;"&amp;EDATE(DATE($B$3,6,1),1))+SUMIFS('Expense Log'!$K$5:$K$504,'Expense Log'!$D$5:$D$504,"Licenses",'Expense Log'!$A$5:$A$504,"&gt;="&amp;DATE($B$3,6,1),'Expense Log'!$A$5:$A$504,"&lt;"&amp;EDATE(DATE($B$3,6,1),1))+SUMIFS('Expense Log'!$K$5:$K$504,'Expense Log'!$D$5:$D$504,"Permits",'Expense Log'!$A$5:$A$504,"&gt;="&amp;DATE($B$3,6,1),'Expense Log'!$A$5:$A$504,"&lt;"&amp;EDATE(DATE($B$3,6,1),1))+SUMIFS('Expense Log'!$K$5:$K$504,'Expense Log'!$D$5:$D$504,"Sales / Service Taxes",'Expense Log'!$A$5:$A$504,"&gt;="&amp;DATE($B$3,6,1),'Expense Log'!$A$5:$A$504,"&lt;"&amp;EDATE(DATE($B$3,6,1),1))+SUMIFS('Expense Log'!$K$5:$K$504,'Expense Log'!$D$5:$D$504,"Other Government Fees",'Expense Log'!$A$5:$A$504,"&gt;="&amp;DATE($B$3,6,1),'Expense Log'!$A$5:$A$504,"&lt;"&amp;EDATE(DATE($B$3,6,1),1))</f>
        <v/>
      </c>
      <c r="H15" s="23">
        <f>SUMIFS('Expense Log'!$K$5:$K$504,'Expense Log'!$D$5:$D$504,"Business Registration",'Expense Log'!$A$5:$A$504,"&gt;="&amp;DATE($B$3,7,1),'Expense Log'!$A$5:$A$504,"&lt;"&amp;EDATE(DATE($B$3,7,1),1))+SUMIFS('Expense Log'!$K$5:$K$504,'Expense Log'!$D$5:$D$504,"Licenses",'Expense Log'!$A$5:$A$504,"&gt;="&amp;DATE($B$3,7,1),'Expense Log'!$A$5:$A$504,"&lt;"&amp;EDATE(DATE($B$3,7,1),1))+SUMIFS('Expense Log'!$K$5:$K$504,'Expense Log'!$D$5:$D$504,"Permits",'Expense Log'!$A$5:$A$504,"&gt;="&amp;DATE($B$3,7,1),'Expense Log'!$A$5:$A$504,"&lt;"&amp;EDATE(DATE($B$3,7,1),1))+SUMIFS('Expense Log'!$K$5:$K$504,'Expense Log'!$D$5:$D$504,"Sales / Service Taxes",'Expense Log'!$A$5:$A$504,"&gt;="&amp;DATE($B$3,7,1),'Expense Log'!$A$5:$A$504,"&lt;"&amp;EDATE(DATE($B$3,7,1),1))+SUMIFS('Expense Log'!$K$5:$K$504,'Expense Log'!$D$5:$D$504,"Other Government Fees",'Expense Log'!$A$5:$A$504,"&gt;="&amp;DATE($B$3,7,1),'Expense Log'!$A$5:$A$504,"&lt;"&amp;EDATE(DATE($B$3,7,1),1))</f>
        <v/>
      </c>
      <c r="I15" s="23">
        <f>SUMIFS('Expense Log'!$K$5:$K$504,'Expense Log'!$D$5:$D$504,"Business Registration",'Expense Log'!$A$5:$A$504,"&gt;="&amp;DATE($B$3,8,1),'Expense Log'!$A$5:$A$504,"&lt;"&amp;EDATE(DATE($B$3,8,1),1))+SUMIFS('Expense Log'!$K$5:$K$504,'Expense Log'!$D$5:$D$504,"Licenses",'Expense Log'!$A$5:$A$504,"&gt;="&amp;DATE($B$3,8,1),'Expense Log'!$A$5:$A$504,"&lt;"&amp;EDATE(DATE($B$3,8,1),1))+SUMIFS('Expense Log'!$K$5:$K$504,'Expense Log'!$D$5:$D$504,"Permits",'Expense Log'!$A$5:$A$504,"&gt;="&amp;DATE($B$3,8,1),'Expense Log'!$A$5:$A$504,"&lt;"&amp;EDATE(DATE($B$3,8,1),1))+SUMIFS('Expense Log'!$K$5:$K$504,'Expense Log'!$D$5:$D$504,"Sales / Service Taxes",'Expense Log'!$A$5:$A$504,"&gt;="&amp;DATE($B$3,8,1),'Expense Log'!$A$5:$A$504,"&lt;"&amp;EDATE(DATE($B$3,8,1),1))+SUMIFS('Expense Log'!$K$5:$K$504,'Expense Log'!$D$5:$D$504,"Other Government Fees",'Expense Log'!$A$5:$A$504,"&gt;="&amp;DATE($B$3,8,1),'Expense Log'!$A$5:$A$504,"&lt;"&amp;EDATE(DATE($B$3,8,1),1))</f>
        <v/>
      </c>
      <c r="J15" s="23">
        <f>SUMIFS('Expense Log'!$K$5:$K$504,'Expense Log'!$D$5:$D$504,"Business Registration",'Expense Log'!$A$5:$A$504,"&gt;="&amp;DATE($B$3,9,1),'Expense Log'!$A$5:$A$504,"&lt;"&amp;EDATE(DATE($B$3,9,1),1))+SUMIFS('Expense Log'!$K$5:$K$504,'Expense Log'!$D$5:$D$504,"Licenses",'Expense Log'!$A$5:$A$504,"&gt;="&amp;DATE($B$3,9,1),'Expense Log'!$A$5:$A$504,"&lt;"&amp;EDATE(DATE($B$3,9,1),1))+SUMIFS('Expense Log'!$K$5:$K$504,'Expense Log'!$D$5:$D$504,"Permits",'Expense Log'!$A$5:$A$504,"&gt;="&amp;DATE($B$3,9,1),'Expense Log'!$A$5:$A$504,"&lt;"&amp;EDATE(DATE($B$3,9,1),1))+SUMIFS('Expense Log'!$K$5:$K$504,'Expense Log'!$D$5:$D$504,"Sales / Service Taxes",'Expense Log'!$A$5:$A$504,"&gt;="&amp;DATE($B$3,9,1),'Expense Log'!$A$5:$A$504,"&lt;"&amp;EDATE(DATE($B$3,9,1),1))+SUMIFS('Expense Log'!$K$5:$K$504,'Expense Log'!$D$5:$D$504,"Other Government Fees",'Expense Log'!$A$5:$A$504,"&gt;="&amp;DATE($B$3,9,1),'Expense Log'!$A$5:$A$504,"&lt;"&amp;EDATE(DATE($B$3,9,1),1))</f>
        <v/>
      </c>
      <c r="K15" s="23">
        <f>SUMIFS('Expense Log'!$K$5:$K$504,'Expense Log'!$D$5:$D$504,"Business Registration",'Expense Log'!$A$5:$A$504,"&gt;="&amp;DATE($B$3,10,1),'Expense Log'!$A$5:$A$504,"&lt;"&amp;EDATE(DATE($B$3,10,1),1))+SUMIFS('Expense Log'!$K$5:$K$504,'Expense Log'!$D$5:$D$504,"Licenses",'Expense Log'!$A$5:$A$504,"&gt;="&amp;DATE($B$3,10,1),'Expense Log'!$A$5:$A$504,"&lt;"&amp;EDATE(DATE($B$3,10,1),1))+SUMIFS('Expense Log'!$K$5:$K$504,'Expense Log'!$D$5:$D$504,"Permits",'Expense Log'!$A$5:$A$504,"&gt;="&amp;DATE($B$3,10,1),'Expense Log'!$A$5:$A$504,"&lt;"&amp;EDATE(DATE($B$3,10,1),1))+SUMIFS('Expense Log'!$K$5:$K$504,'Expense Log'!$D$5:$D$504,"Sales / Service Taxes",'Expense Log'!$A$5:$A$504,"&gt;="&amp;DATE($B$3,10,1),'Expense Log'!$A$5:$A$504,"&lt;"&amp;EDATE(DATE($B$3,10,1),1))+SUMIFS('Expense Log'!$K$5:$K$504,'Expense Log'!$D$5:$D$504,"Other Government Fees",'Expense Log'!$A$5:$A$504,"&gt;="&amp;DATE($B$3,10,1),'Expense Log'!$A$5:$A$504,"&lt;"&amp;EDATE(DATE($B$3,10,1),1))</f>
        <v/>
      </c>
      <c r="L15" s="23">
        <f>SUMIFS('Expense Log'!$K$5:$K$504,'Expense Log'!$D$5:$D$504,"Business Registration",'Expense Log'!$A$5:$A$504,"&gt;="&amp;DATE($B$3,11,1),'Expense Log'!$A$5:$A$504,"&lt;"&amp;EDATE(DATE($B$3,11,1),1))+SUMIFS('Expense Log'!$K$5:$K$504,'Expense Log'!$D$5:$D$504,"Licenses",'Expense Log'!$A$5:$A$504,"&gt;="&amp;DATE($B$3,11,1),'Expense Log'!$A$5:$A$504,"&lt;"&amp;EDATE(DATE($B$3,11,1),1))+SUMIFS('Expense Log'!$K$5:$K$504,'Expense Log'!$D$5:$D$504,"Permits",'Expense Log'!$A$5:$A$504,"&gt;="&amp;DATE($B$3,11,1),'Expense Log'!$A$5:$A$504,"&lt;"&amp;EDATE(DATE($B$3,11,1),1))+SUMIFS('Expense Log'!$K$5:$K$504,'Expense Log'!$D$5:$D$504,"Sales / Service Taxes",'Expense Log'!$A$5:$A$504,"&gt;="&amp;DATE($B$3,11,1),'Expense Log'!$A$5:$A$504,"&lt;"&amp;EDATE(DATE($B$3,11,1),1))+SUMIFS('Expense Log'!$K$5:$K$504,'Expense Log'!$D$5:$D$504,"Other Government Fees",'Expense Log'!$A$5:$A$504,"&gt;="&amp;DATE($B$3,11,1),'Expense Log'!$A$5:$A$504,"&lt;"&amp;EDATE(DATE($B$3,11,1),1))</f>
        <v/>
      </c>
      <c r="M15" s="23">
        <f>SUMIFS('Expense Log'!$K$5:$K$504,'Expense Log'!$D$5:$D$504,"Business Registration",'Expense Log'!$A$5:$A$504,"&gt;="&amp;DATE($B$3,12,1),'Expense Log'!$A$5:$A$504,"&lt;"&amp;EDATE(DATE($B$3,12,1),1))+SUMIFS('Expense Log'!$K$5:$K$504,'Expense Log'!$D$5:$D$504,"Licenses",'Expense Log'!$A$5:$A$504,"&gt;="&amp;DATE($B$3,12,1),'Expense Log'!$A$5:$A$504,"&lt;"&amp;EDATE(DATE($B$3,12,1),1))+SUMIFS('Expense Log'!$K$5:$K$504,'Expense Log'!$D$5:$D$504,"Permits",'Expense Log'!$A$5:$A$504,"&gt;="&amp;DATE($B$3,12,1),'Expense Log'!$A$5:$A$504,"&lt;"&amp;EDATE(DATE($B$3,12,1),1))+SUMIFS('Expense Log'!$K$5:$K$504,'Expense Log'!$D$5:$D$504,"Sales / Service Taxes",'Expense Log'!$A$5:$A$504,"&gt;="&amp;DATE($B$3,12,1),'Expense Log'!$A$5:$A$504,"&lt;"&amp;EDATE(DATE($B$3,12,1),1))+SUMIFS('Expense Log'!$K$5:$K$504,'Expense Log'!$D$5:$D$504,"Other Government Fees",'Expense Log'!$A$5:$A$504,"&gt;="&amp;DATE($B$3,12,1),'Expense Log'!$A$5:$A$504,"&lt;"&amp;EDATE(DATE($B$3,12,1),1))</f>
        <v/>
      </c>
      <c r="N15" s="23">
        <f>SUM(B15:M15)</f>
        <v/>
      </c>
    </row>
    <row r="16">
      <c r="A16" t="inlineStr">
        <is>
          <t>Other</t>
        </is>
      </c>
      <c r="B16" s="23">
        <f>SUMIFS('Expense Log'!$K$5:$K$504,'Expense Log'!$D$5:$D$504,"Customer Refunds",'Expense Log'!$A$5:$A$504,"&gt;="&amp;DATE($B$3,1,1),'Expense Log'!$A$5:$A$504,"&lt;"&amp;EDATE(DATE($B$3,1,1),1))+SUMIFS('Expense Log'!$K$5:$K$504,'Expense Log'!$D$5:$D$504,"Reclean Costs",'Expense Log'!$A$5:$A$504,"&gt;="&amp;DATE($B$3,1,1),'Expense Log'!$A$5:$A$504,"&lt;"&amp;EDATE(DATE($B$3,1,1),1))+SUMIFS('Expense Log'!$K$5:$K$504,'Expense Log'!$D$5:$D$504,"Damage / Claims",'Expense Log'!$A$5:$A$504,"&gt;="&amp;DATE($B$3,1,1),'Expense Log'!$A$5:$A$504,"&lt;"&amp;EDATE(DATE($B$3,1,1),1))+SUMIFS('Expense Log'!$K$5:$K$504,'Expense Log'!$D$5:$D$504,"Bad Debt",'Expense Log'!$A$5:$A$504,"&gt;="&amp;DATE($B$3,1,1),'Expense Log'!$A$5:$A$504,"&lt;"&amp;EDATE(DATE($B$3,1,1),1))+SUMIFS('Expense Log'!$K$5:$K$504,'Expense Log'!$D$5:$D$504,"Donations",'Expense Log'!$A$5:$A$504,"&gt;="&amp;DATE($B$3,1,1),'Expense Log'!$A$5:$A$504,"&lt;"&amp;EDATE(DATE($B$3,1,1),1))+SUMIFS('Expense Log'!$K$5:$K$504,'Expense Log'!$D$5:$D$504,"Miscellaneous",'Expense Log'!$A$5:$A$504,"&gt;="&amp;DATE($B$3,1,1),'Expense Log'!$A$5:$A$504,"&lt;"&amp;EDATE(DATE($B$3,1,1),1))+SUMIFS('Expense Log'!$K$5:$K$504,'Expense Log'!$D$5:$D$504,"Other",'Expense Log'!$A$5:$A$504,"&gt;="&amp;DATE($B$3,1,1),'Expense Log'!$A$5:$A$504,"&lt;"&amp;EDATE(DATE($B$3,1,1),1))</f>
        <v/>
      </c>
      <c r="C16" s="23">
        <f>SUMIFS('Expense Log'!$K$5:$K$504,'Expense Log'!$D$5:$D$504,"Customer Refunds",'Expense Log'!$A$5:$A$504,"&gt;="&amp;DATE($B$3,2,1),'Expense Log'!$A$5:$A$504,"&lt;"&amp;EDATE(DATE($B$3,2,1),1))+SUMIFS('Expense Log'!$K$5:$K$504,'Expense Log'!$D$5:$D$504,"Reclean Costs",'Expense Log'!$A$5:$A$504,"&gt;="&amp;DATE($B$3,2,1),'Expense Log'!$A$5:$A$504,"&lt;"&amp;EDATE(DATE($B$3,2,1),1))+SUMIFS('Expense Log'!$K$5:$K$504,'Expense Log'!$D$5:$D$504,"Damage / Claims",'Expense Log'!$A$5:$A$504,"&gt;="&amp;DATE($B$3,2,1),'Expense Log'!$A$5:$A$504,"&lt;"&amp;EDATE(DATE($B$3,2,1),1))+SUMIFS('Expense Log'!$K$5:$K$504,'Expense Log'!$D$5:$D$504,"Bad Debt",'Expense Log'!$A$5:$A$504,"&gt;="&amp;DATE($B$3,2,1),'Expense Log'!$A$5:$A$504,"&lt;"&amp;EDATE(DATE($B$3,2,1),1))+SUMIFS('Expense Log'!$K$5:$K$504,'Expense Log'!$D$5:$D$504,"Donations",'Expense Log'!$A$5:$A$504,"&gt;="&amp;DATE($B$3,2,1),'Expense Log'!$A$5:$A$504,"&lt;"&amp;EDATE(DATE($B$3,2,1),1))+SUMIFS('Expense Log'!$K$5:$K$504,'Expense Log'!$D$5:$D$504,"Miscellaneous",'Expense Log'!$A$5:$A$504,"&gt;="&amp;DATE($B$3,2,1),'Expense Log'!$A$5:$A$504,"&lt;"&amp;EDATE(DATE($B$3,2,1),1))+SUMIFS('Expense Log'!$K$5:$K$504,'Expense Log'!$D$5:$D$504,"Other",'Expense Log'!$A$5:$A$504,"&gt;="&amp;DATE($B$3,2,1),'Expense Log'!$A$5:$A$504,"&lt;"&amp;EDATE(DATE($B$3,2,1),1))</f>
        <v/>
      </c>
      <c r="D16" s="23">
        <f>SUMIFS('Expense Log'!$K$5:$K$504,'Expense Log'!$D$5:$D$504,"Customer Refunds",'Expense Log'!$A$5:$A$504,"&gt;="&amp;DATE($B$3,3,1),'Expense Log'!$A$5:$A$504,"&lt;"&amp;EDATE(DATE($B$3,3,1),1))+SUMIFS('Expense Log'!$K$5:$K$504,'Expense Log'!$D$5:$D$504,"Reclean Costs",'Expense Log'!$A$5:$A$504,"&gt;="&amp;DATE($B$3,3,1),'Expense Log'!$A$5:$A$504,"&lt;"&amp;EDATE(DATE($B$3,3,1),1))+SUMIFS('Expense Log'!$K$5:$K$504,'Expense Log'!$D$5:$D$504,"Damage / Claims",'Expense Log'!$A$5:$A$504,"&gt;="&amp;DATE($B$3,3,1),'Expense Log'!$A$5:$A$504,"&lt;"&amp;EDATE(DATE($B$3,3,1),1))+SUMIFS('Expense Log'!$K$5:$K$504,'Expense Log'!$D$5:$D$504,"Bad Debt",'Expense Log'!$A$5:$A$504,"&gt;="&amp;DATE($B$3,3,1),'Expense Log'!$A$5:$A$504,"&lt;"&amp;EDATE(DATE($B$3,3,1),1))+SUMIFS('Expense Log'!$K$5:$K$504,'Expense Log'!$D$5:$D$504,"Donations",'Expense Log'!$A$5:$A$504,"&gt;="&amp;DATE($B$3,3,1),'Expense Log'!$A$5:$A$504,"&lt;"&amp;EDATE(DATE($B$3,3,1),1))+SUMIFS('Expense Log'!$K$5:$K$504,'Expense Log'!$D$5:$D$504,"Miscellaneous",'Expense Log'!$A$5:$A$504,"&gt;="&amp;DATE($B$3,3,1),'Expense Log'!$A$5:$A$504,"&lt;"&amp;EDATE(DATE($B$3,3,1),1))+SUMIFS('Expense Log'!$K$5:$K$504,'Expense Log'!$D$5:$D$504,"Other",'Expense Log'!$A$5:$A$504,"&gt;="&amp;DATE($B$3,3,1),'Expense Log'!$A$5:$A$504,"&lt;"&amp;EDATE(DATE($B$3,3,1),1))</f>
        <v/>
      </c>
      <c r="E16" s="23">
        <f>SUMIFS('Expense Log'!$K$5:$K$504,'Expense Log'!$D$5:$D$504,"Customer Refunds",'Expense Log'!$A$5:$A$504,"&gt;="&amp;DATE($B$3,4,1),'Expense Log'!$A$5:$A$504,"&lt;"&amp;EDATE(DATE($B$3,4,1),1))+SUMIFS('Expense Log'!$K$5:$K$504,'Expense Log'!$D$5:$D$504,"Reclean Costs",'Expense Log'!$A$5:$A$504,"&gt;="&amp;DATE($B$3,4,1),'Expense Log'!$A$5:$A$504,"&lt;"&amp;EDATE(DATE($B$3,4,1),1))+SUMIFS('Expense Log'!$K$5:$K$504,'Expense Log'!$D$5:$D$504,"Damage / Claims",'Expense Log'!$A$5:$A$504,"&gt;="&amp;DATE($B$3,4,1),'Expense Log'!$A$5:$A$504,"&lt;"&amp;EDATE(DATE($B$3,4,1),1))+SUMIFS('Expense Log'!$K$5:$K$504,'Expense Log'!$D$5:$D$504,"Bad Debt",'Expense Log'!$A$5:$A$504,"&gt;="&amp;DATE($B$3,4,1),'Expense Log'!$A$5:$A$504,"&lt;"&amp;EDATE(DATE($B$3,4,1),1))+SUMIFS('Expense Log'!$K$5:$K$504,'Expense Log'!$D$5:$D$504,"Donations",'Expense Log'!$A$5:$A$504,"&gt;="&amp;DATE($B$3,4,1),'Expense Log'!$A$5:$A$504,"&lt;"&amp;EDATE(DATE($B$3,4,1),1))+SUMIFS('Expense Log'!$K$5:$K$504,'Expense Log'!$D$5:$D$504,"Miscellaneous",'Expense Log'!$A$5:$A$504,"&gt;="&amp;DATE($B$3,4,1),'Expense Log'!$A$5:$A$504,"&lt;"&amp;EDATE(DATE($B$3,4,1),1))+SUMIFS('Expense Log'!$K$5:$K$504,'Expense Log'!$D$5:$D$504,"Other",'Expense Log'!$A$5:$A$504,"&gt;="&amp;DATE($B$3,4,1),'Expense Log'!$A$5:$A$504,"&lt;"&amp;EDATE(DATE($B$3,4,1),1))</f>
        <v/>
      </c>
      <c r="F16" s="23">
        <f>SUMIFS('Expense Log'!$K$5:$K$504,'Expense Log'!$D$5:$D$504,"Customer Refunds",'Expense Log'!$A$5:$A$504,"&gt;="&amp;DATE($B$3,5,1),'Expense Log'!$A$5:$A$504,"&lt;"&amp;EDATE(DATE($B$3,5,1),1))+SUMIFS('Expense Log'!$K$5:$K$504,'Expense Log'!$D$5:$D$504,"Reclean Costs",'Expense Log'!$A$5:$A$504,"&gt;="&amp;DATE($B$3,5,1),'Expense Log'!$A$5:$A$504,"&lt;"&amp;EDATE(DATE($B$3,5,1),1))+SUMIFS('Expense Log'!$K$5:$K$504,'Expense Log'!$D$5:$D$504,"Damage / Claims",'Expense Log'!$A$5:$A$504,"&gt;="&amp;DATE($B$3,5,1),'Expense Log'!$A$5:$A$504,"&lt;"&amp;EDATE(DATE($B$3,5,1),1))+SUMIFS('Expense Log'!$K$5:$K$504,'Expense Log'!$D$5:$D$504,"Bad Debt",'Expense Log'!$A$5:$A$504,"&gt;="&amp;DATE($B$3,5,1),'Expense Log'!$A$5:$A$504,"&lt;"&amp;EDATE(DATE($B$3,5,1),1))+SUMIFS('Expense Log'!$K$5:$K$504,'Expense Log'!$D$5:$D$504,"Donations",'Expense Log'!$A$5:$A$504,"&gt;="&amp;DATE($B$3,5,1),'Expense Log'!$A$5:$A$504,"&lt;"&amp;EDATE(DATE($B$3,5,1),1))+SUMIFS('Expense Log'!$K$5:$K$504,'Expense Log'!$D$5:$D$504,"Miscellaneous",'Expense Log'!$A$5:$A$504,"&gt;="&amp;DATE($B$3,5,1),'Expense Log'!$A$5:$A$504,"&lt;"&amp;EDATE(DATE($B$3,5,1),1))+SUMIFS('Expense Log'!$K$5:$K$504,'Expense Log'!$D$5:$D$504,"Other",'Expense Log'!$A$5:$A$504,"&gt;="&amp;DATE($B$3,5,1),'Expense Log'!$A$5:$A$504,"&lt;"&amp;EDATE(DATE($B$3,5,1),1))</f>
        <v/>
      </c>
      <c r="G16" s="23">
        <f>SUMIFS('Expense Log'!$K$5:$K$504,'Expense Log'!$D$5:$D$504,"Customer Refunds",'Expense Log'!$A$5:$A$504,"&gt;="&amp;DATE($B$3,6,1),'Expense Log'!$A$5:$A$504,"&lt;"&amp;EDATE(DATE($B$3,6,1),1))+SUMIFS('Expense Log'!$K$5:$K$504,'Expense Log'!$D$5:$D$504,"Reclean Costs",'Expense Log'!$A$5:$A$504,"&gt;="&amp;DATE($B$3,6,1),'Expense Log'!$A$5:$A$504,"&lt;"&amp;EDATE(DATE($B$3,6,1),1))+SUMIFS('Expense Log'!$K$5:$K$504,'Expense Log'!$D$5:$D$504,"Damage / Claims",'Expense Log'!$A$5:$A$504,"&gt;="&amp;DATE($B$3,6,1),'Expense Log'!$A$5:$A$504,"&lt;"&amp;EDATE(DATE($B$3,6,1),1))+SUMIFS('Expense Log'!$K$5:$K$504,'Expense Log'!$D$5:$D$504,"Bad Debt",'Expense Log'!$A$5:$A$504,"&gt;="&amp;DATE($B$3,6,1),'Expense Log'!$A$5:$A$504,"&lt;"&amp;EDATE(DATE($B$3,6,1),1))+SUMIFS('Expense Log'!$K$5:$K$504,'Expense Log'!$D$5:$D$504,"Donations",'Expense Log'!$A$5:$A$504,"&gt;="&amp;DATE($B$3,6,1),'Expense Log'!$A$5:$A$504,"&lt;"&amp;EDATE(DATE($B$3,6,1),1))+SUMIFS('Expense Log'!$K$5:$K$504,'Expense Log'!$D$5:$D$504,"Miscellaneous",'Expense Log'!$A$5:$A$504,"&gt;="&amp;DATE($B$3,6,1),'Expense Log'!$A$5:$A$504,"&lt;"&amp;EDATE(DATE($B$3,6,1),1))+SUMIFS('Expense Log'!$K$5:$K$504,'Expense Log'!$D$5:$D$504,"Other",'Expense Log'!$A$5:$A$504,"&gt;="&amp;DATE($B$3,6,1),'Expense Log'!$A$5:$A$504,"&lt;"&amp;EDATE(DATE($B$3,6,1),1))</f>
        <v/>
      </c>
      <c r="H16" s="23">
        <f>SUMIFS('Expense Log'!$K$5:$K$504,'Expense Log'!$D$5:$D$504,"Customer Refunds",'Expense Log'!$A$5:$A$504,"&gt;="&amp;DATE($B$3,7,1),'Expense Log'!$A$5:$A$504,"&lt;"&amp;EDATE(DATE($B$3,7,1),1))+SUMIFS('Expense Log'!$K$5:$K$504,'Expense Log'!$D$5:$D$504,"Reclean Costs",'Expense Log'!$A$5:$A$504,"&gt;="&amp;DATE($B$3,7,1),'Expense Log'!$A$5:$A$504,"&lt;"&amp;EDATE(DATE($B$3,7,1),1))+SUMIFS('Expense Log'!$K$5:$K$504,'Expense Log'!$D$5:$D$504,"Damage / Claims",'Expense Log'!$A$5:$A$504,"&gt;="&amp;DATE($B$3,7,1),'Expense Log'!$A$5:$A$504,"&lt;"&amp;EDATE(DATE($B$3,7,1),1))+SUMIFS('Expense Log'!$K$5:$K$504,'Expense Log'!$D$5:$D$504,"Bad Debt",'Expense Log'!$A$5:$A$504,"&gt;="&amp;DATE($B$3,7,1),'Expense Log'!$A$5:$A$504,"&lt;"&amp;EDATE(DATE($B$3,7,1),1))+SUMIFS('Expense Log'!$K$5:$K$504,'Expense Log'!$D$5:$D$504,"Donations",'Expense Log'!$A$5:$A$504,"&gt;="&amp;DATE($B$3,7,1),'Expense Log'!$A$5:$A$504,"&lt;"&amp;EDATE(DATE($B$3,7,1),1))+SUMIFS('Expense Log'!$K$5:$K$504,'Expense Log'!$D$5:$D$504,"Miscellaneous",'Expense Log'!$A$5:$A$504,"&gt;="&amp;DATE($B$3,7,1),'Expense Log'!$A$5:$A$504,"&lt;"&amp;EDATE(DATE($B$3,7,1),1))+SUMIFS('Expense Log'!$K$5:$K$504,'Expense Log'!$D$5:$D$504,"Other",'Expense Log'!$A$5:$A$504,"&gt;="&amp;DATE($B$3,7,1),'Expense Log'!$A$5:$A$504,"&lt;"&amp;EDATE(DATE($B$3,7,1),1))</f>
        <v/>
      </c>
      <c r="I16" s="23">
        <f>SUMIFS('Expense Log'!$K$5:$K$504,'Expense Log'!$D$5:$D$504,"Customer Refunds",'Expense Log'!$A$5:$A$504,"&gt;="&amp;DATE($B$3,8,1),'Expense Log'!$A$5:$A$504,"&lt;"&amp;EDATE(DATE($B$3,8,1),1))+SUMIFS('Expense Log'!$K$5:$K$504,'Expense Log'!$D$5:$D$504,"Reclean Costs",'Expense Log'!$A$5:$A$504,"&gt;="&amp;DATE($B$3,8,1),'Expense Log'!$A$5:$A$504,"&lt;"&amp;EDATE(DATE($B$3,8,1),1))+SUMIFS('Expense Log'!$K$5:$K$504,'Expense Log'!$D$5:$D$504,"Damage / Claims",'Expense Log'!$A$5:$A$504,"&gt;="&amp;DATE($B$3,8,1),'Expense Log'!$A$5:$A$504,"&lt;"&amp;EDATE(DATE($B$3,8,1),1))+SUMIFS('Expense Log'!$K$5:$K$504,'Expense Log'!$D$5:$D$504,"Bad Debt",'Expense Log'!$A$5:$A$504,"&gt;="&amp;DATE($B$3,8,1),'Expense Log'!$A$5:$A$504,"&lt;"&amp;EDATE(DATE($B$3,8,1),1))+SUMIFS('Expense Log'!$K$5:$K$504,'Expense Log'!$D$5:$D$504,"Donations",'Expense Log'!$A$5:$A$504,"&gt;="&amp;DATE($B$3,8,1),'Expense Log'!$A$5:$A$504,"&lt;"&amp;EDATE(DATE($B$3,8,1),1))+SUMIFS('Expense Log'!$K$5:$K$504,'Expense Log'!$D$5:$D$504,"Miscellaneous",'Expense Log'!$A$5:$A$504,"&gt;="&amp;DATE($B$3,8,1),'Expense Log'!$A$5:$A$504,"&lt;"&amp;EDATE(DATE($B$3,8,1),1))+SUMIFS('Expense Log'!$K$5:$K$504,'Expense Log'!$D$5:$D$504,"Other",'Expense Log'!$A$5:$A$504,"&gt;="&amp;DATE($B$3,8,1),'Expense Log'!$A$5:$A$504,"&lt;"&amp;EDATE(DATE($B$3,8,1),1))</f>
        <v/>
      </c>
      <c r="J16" s="23">
        <f>SUMIFS('Expense Log'!$K$5:$K$504,'Expense Log'!$D$5:$D$504,"Customer Refunds",'Expense Log'!$A$5:$A$504,"&gt;="&amp;DATE($B$3,9,1),'Expense Log'!$A$5:$A$504,"&lt;"&amp;EDATE(DATE($B$3,9,1),1))+SUMIFS('Expense Log'!$K$5:$K$504,'Expense Log'!$D$5:$D$504,"Reclean Costs",'Expense Log'!$A$5:$A$504,"&gt;="&amp;DATE($B$3,9,1),'Expense Log'!$A$5:$A$504,"&lt;"&amp;EDATE(DATE($B$3,9,1),1))+SUMIFS('Expense Log'!$K$5:$K$504,'Expense Log'!$D$5:$D$504,"Damage / Claims",'Expense Log'!$A$5:$A$504,"&gt;="&amp;DATE($B$3,9,1),'Expense Log'!$A$5:$A$504,"&lt;"&amp;EDATE(DATE($B$3,9,1),1))+SUMIFS('Expense Log'!$K$5:$K$504,'Expense Log'!$D$5:$D$504,"Bad Debt",'Expense Log'!$A$5:$A$504,"&gt;="&amp;DATE($B$3,9,1),'Expense Log'!$A$5:$A$504,"&lt;"&amp;EDATE(DATE($B$3,9,1),1))+SUMIFS('Expense Log'!$K$5:$K$504,'Expense Log'!$D$5:$D$504,"Donations",'Expense Log'!$A$5:$A$504,"&gt;="&amp;DATE($B$3,9,1),'Expense Log'!$A$5:$A$504,"&lt;"&amp;EDATE(DATE($B$3,9,1),1))+SUMIFS('Expense Log'!$K$5:$K$504,'Expense Log'!$D$5:$D$504,"Miscellaneous",'Expense Log'!$A$5:$A$504,"&gt;="&amp;DATE($B$3,9,1),'Expense Log'!$A$5:$A$504,"&lt;"&amp;EDATE(DATE($B$3,9,1),1))+SUMIFS('Expense Log'!$K$5:$K$504,'Expense Log'!$D$5:$D$504,"Other",'Expense Log'!$A$5:$A$504,"&gt;="&amp;DATE($B$3,9,1),'Expense Log'!$A$5:$A$504,"&lt;"&amp;EDATE(DATE($B$3,9,1),1))</f>
        <v/>
      </c>
      <c r="K16" s="23">
        <f>SUMIFS('Expense Log'!$K$5:$K$504,'Expense Log'!$D$5:$D$504,"Customer Refunds",'Expense Log'!$A$5:$A$504,"&gt;="&amp;DATE($B$3,10,1),'Expense Log'!$A$5:$A$504,"&lt;"&amp;EDATE(DATE($B$3,10,1),1))+SUMIFS('Expense Log'!$K$5:$K$504,'Expense Log'!$D$5:$D$504,"Reclean Costs",'Expense Log'!$A$5:$A$504,"&gt;="&amp;DATE($B$3,10,1),'Expense Log'!$A$5:$A$504,"&lt;"&amp;EDATE(DATE($B$3,10,1),1))+SUMIFS('Expense Log'!$K$5:$K$504,'Expense Log'!$D$5:$D$504,"Damage / Claims",'Expense Log'!$A$5:$A$504,"&gt;="&amp;DATE($B$3,10,1),'Expense Log'!$A$5:$A$504,"&lt;"&amp;EDATE(DATE($B$3,10,1),1))+SUMIFS('Expense Log'!$K$5:$K$504,'Expense Log'!$D$5:$D$504,"Bad Debt",'Expense Log'!$A$5:$A$504,"&gt;="&amp;DATE($B$3,10,1),'Expense Log'!$A$5:$A$504,"&lt;"&amp;EDATE(DATE($B$3,10,1),1))+SUMIFS('Expense Log'!$K$5:$K$504,'Expense Log'!$D$5:$D$504,"Donations",'Expense Log'!$A$5:$A$504,"&gt;="&amp;DATE($B$3,10,1),'Expense Log'!$A$5:$A$504,"&lt;"&amp;EDATE(DATE($B$3,10,1),1))+SUMIFS('Expense Log'!$K$5:$K$504,'Expense Log'!$D$5:$D$504,"Miscellaneous",'Expense Log'!$A$5:$A$504,"&gt;="&amp;DATE($B$3,10,1),'Expense Log'!$A$5:$A$504,"&lt;"&amp;EDATE(DATE($B$3,10,1),1))+SUMIFS('Expense Log'!$K$5:$K$504,'Expense Log'!$D$5:$D$504,"Other",'Expense Log'!$A$5:$A$504,"&gt;="&amp;DATE($B$3,10,1),'Expense Log'!$A$5:$A$504,"&lt;"&amp;EDATE(DATE($B$3,10,1),1))</f>
        <v/>
      </c>
      <c r="L16" s="23">
        <f>SUMIFS('Expense Log'!$K$5:$K$504,'Expense Log'!$D$5:$D$504,"Customer Refunds",'Expense Log'!$A$5:$A$504,"&gt;="&amp;DATE($B$3,11,1),'Expense Log'!$A$5:$A$504,"&lt;"&amp;EDATE(DATE($B$3,11,1),1))+SUMIFS('Expense Log'!$K$5:$K$504,'Expense Log'!$D$5:$D$504,"Reclean Costs",'Expense Log'!$A$5:$A$504,"&gt;="&amp;DATE($B$3,11,1),'Expense Log'!$A$5:$A$504,"&lt;"&amp;EDATE(DATE($B$3,11,1),1))+SUMIFS('Expense Log'!$K$5:$K$504,'Expense Log'!$D$5:$D$504,"Damage / Claims",'Expense Log'!$A$5:$A$504,"&gt;="&amp;DATE($B$3,11,1),'Expense Log'!$A$5:$A$504,"&lt;"&amp;EDATE(DATE($B$3,11,1),1))+SUMIFS('Expense Log'!$K$5:$K$504,'Expense Log'!$D$5:$D$504,"Bad Debt",'Expense Log'!$A$5:$A$504,"&gt;="&amp;DATE($B$3,11,1),'Expense Log'!$A$5:$A$504,"&lt;"&amp;EDATE(DATE($B$3,11,1),1))+SUMIFS('Expense Log'!$K$5:$K$504,'Expense Log'!$D$5:$D$504,"Donations",'Expense Log'!$A$5:$A$504,"&gt;="&amp;DATE($B$3,11,1),'Expense Log'!$A$5:$A$504,"&lt;"&amp;EDATE(DATE($B$3,11,1),1))+SUMIFS('Expense Log'!$K$5:$K$504,'Expense Log'!$D$5:$D$504,"Miscellaneous",'Expense Log'!$A$5:$A$504,"&gt;="&amp;DATE($B$3,11,1),'Expense Log'!$A$5:$A$504,"&lt;"&amp;EDATE(DATE($B$3,11,1),1))+SUMIFS('Expense Log'!$K$5:$K$504,'Expense Log'!$D$5:$D$504,"Other",'Expense Log'!$A$5:$A$504,"&gt;="&amp;DATE($B$3,11,1),'Expense Log'!$A$5:$A$504,"&lt;"&amp;EDATE(DATE($B$3,11,1),1))</f>
        <v/>
      </c>
      <c r="M16" s="23">
        <f>SUMIFS('Expense Log'!$K$5:$K$504,'Expense Log'!$D$5:$D$504,"Customer Refunds",'Expense Log'!$A$5:$A$504,"&gt;="&amp;DATE($B$3,12,1),'Expense Log'!$A$5:$A$504,"&lt;"&amp;EDATE(DATE($B$3,12,1),1))+SUMIFS('Expense Log'!$K$5:$K$504,'Expense Log'!$D$5:$D$504,"Reclean Costs",'Expense Log'!$A$5:$A$504,"&gt;="&amp;DATE($B$3,12,1),'Expense Log'!$A$5:$A$504,"&lt;"&amp;EDATE(DATE($B$3,12,1),1))+SUMIFS('Expense Log'!$K$5:$K$504,'Expense Log'!$D$5:$D$504,"Damage / Claims",'Expense Log'!$A$5:$A$504,"&gt;="&amp;DATE($B$3,12,1),'Expense Log'!$A$5:$A$504,"&lt;"&amp;EDATE(DATE($B$3,12,1),1))+SUMIFS('Expense Log'!$K$5:$K$504,'Expense Log'!$D$5:$D$504,"Bad Debt",'Expense Log'!$A$5:$A$504,"&gt;="&amp;DATE($B$3,12,1),'Expense Log'!$A$5:$A$504,"&lt;"&amp;EDATE(DATE($B$3,12,1),1))+SUMIFS('Expense Log'!$K$5:$K$504,'Expense Log'!$D$5:$D$504,"Donations",'Expense Log'!$A$5:$A$504,"&gt;="&amp;DATE($B$3,12,1),'Expense Log'!$A$5:$A$504,"&lt;"&amp;EDATE(DATE($B$3,12,1),1))+SUMIFS('Expense Log'!$K$5:$K$504,'Expense Log'!$D$5:$D$504,"Miscellaneous",'Expense Log'!$A$5:$A$504,"&gt;="&amp;DATE($B$3,12,1),'Expense Log'!$A$5:$A$504,"&lt;"&amp;EDATE(DATE($B$3,12,1),1))+SUMIFS('Expense Log'!$K$5:$K$504,'Expense Log'!$D$5:$D$504,"Other",'Expense Log'!$A$5:$A$504,"&gt;="&amp;DATE($B$3,12,1),'Expense Log'!$A$5:$A$504,"&lt;"&amp;EDATE(DATE($B$3,12,1),1))</f>
        <v/>
      </c>
      <c r="N16" s="23">
        <f>SUM(B16:M16)</f>
        <v/>
      </c>
    </row>
    <row r="17">
      <c r="A17" s="11" t="inlineStr">
        <is>
          <t>Total Expenses</t>
        </is>
      </c>
      <c r="B17" s="24">
        <f>SUM(B6:B16)</f>
        <v/>
      </c>
      <c r="C17" s="24">
        <f>SUM(C6:C16)</f>
        <v/>
      </c>
      <c r="D17" s="24">
        <f>SUM(D6:D16)</f>
        <v/>
      </c>
      <c r="E17" s="24">
        <f>SUM(E6:E16)</f>
        <v/>
      </c>
      <c r="F17" s="24">
        <f>SUM(F6:F16)</f>
        <v/>
      </c>
      <c r="G17" s="24">
        <f>SUM(G6:G16)</f>
        <v/>
      </c>
      <c r="H17" s="24">
        <f>SUM(H6:H16)</f>
        <v/>
      </c>
      <c r="I17" s="24">
        <f>SUM(I6:I16)</f>
        <v/>
      </c>
      <c r="J17" s="24">
        <f>SUM(J6:J16)</f>
        <v/>
      </c>
      <c r="K17" s="24">
        <f>SUM(K6:K16)</f>
        <v/>
      </c>
      <c r="L17" s="24">
        <f>SUM(L6:L16)</f>
        <v/>
      </c>
      <c r="M17" s="24">
        <f>SUM(M6:M16)</f>
        <v/>
      </c>
      <c r="N17" s="24">
        <f>SUM(N6:N16)</f>
        <v/>
      </c>
    </row>
    <row r="18"/>
    <row r="19"/>
    <row r="20">
      <c r="A20" s="9" t="inlineStr">
        <is>
          <t>Cost Structure Summary</t>
        </is>
      </c>
    </row>
    <row r="21">
      <c r="A21" t="inlineStr">
        <is>
          <t>Direct Job Costs</t>
        </is>
      </c>
      <c r="B21" s="23">
        <f>SUMIFS('Expense Log'!$K$5:$K$504,'Expense Log'!$E$5:$E$504,"Direct Job Cost",'Expense Log'!$A$5:$A$504,"&gt;="&amp;DATE($B$3,1,1),'Expense Log'!$A$5:$A$504,"&lt;"&amp;DATE($B$3+1,1,1))</f>
        <v/>
      </c>
    </row>
    <row r="22">
      <c r="A22" t="inlineStr">
        <is>
          <t>Overhead</t>
        </is>
      </c>
      <c r="B22" s="23">
        <f>SUMIFS('Expense Log'!$K$5:$K$504,'Expense Log'!$E$5:$E$504,"Overhead",'Expense Log'!$A$5:$A$504,"&gt;="&amp;DATE($B$3,1,1),'Expense Log'!$A$5:$A$504,"&lt;"&amp;DATE($B$3+1,1,1))</f>
        <v/>
      </c>
    </row>
    <row r="23">
      <c r="A23" t="inlineStr">
        <is>
          <t>Payroll / Labor</t>
        </is>
      </c>
      <c r="B23" s="23">
        <f>SUMIFS('Expense Log'!$K$5:$K$504,'Expense Log'!$E$5:$E$504,"Payroll / Labor",'Expense Log'!$A$5:$A$504,"&gt;="&amp;DATE($B$3,1,1),'Expense Log'!$A$5:$A$504,"&lt;"&amp;DATE($B$3+1,1,1))</f>
        <v/>
      </c>
    </row>
    <row r="24">
      <c r="A24" t="inlineStr">
        <is>
          <t>Capital / Equipment</t>
        </is>
      </c>
      <c r="B24" s="23">
        <f>SUMIFS('Expense Log'!$K$5:$K$504,'Expense Log'!$E$5:$E$504,"Capital / Equipment",'Expense Log'!$A$5:$A$504,"&gt;="&amp;DATE($B$3,1,1),'Expense Log'!$A$5:$A$504,"&lt;"&amp;DATE($B$3+1,1,1))</f>
        <v/>
      </c>
    </row>
    <row r="25">
      <c r="A25" t="inlineStr">
        <is>
          <t>Other</t>
        </is>
      </c>
      <c r="B25" s="23">
        <f>SUMIFS('Expense Log'!$K$5:$K$504,'Expense Log'!$E$5:$E$504,"Other",'Expense Log'!$A$5:$A$504,"&gt;="&amp;DATE($B$3,1,1),'Expense Log'!$A$5:$A$504,"&lt;"&amp;DATE($B$3+1,1,1))</f>
        <v/>
      </c>
    </row>
    <row r="26"/>
    <row r="27">
      <c r="A27" t="inlineStr">
        <is>
          <t>Fixed Costs</t>
        </is>
      </c>
      <c r="B27" s="23">
        <f>SUMIFS('Expense Log'!$K$5:$K$504,'Expense Log'!$F$5:$F$504,"Fixed",'Expense Log'!$A$5:$A$504,"&gt;="&amp;DATE($B$3,1,1),'Expense Log'!$A$5:$A$504,"&lt;"&amp;DATE($B$3+1,1,1))</f>
        <v/>
      </c>
    </row>
    <row r="28">
      <c r="A28" t="inlineStr">
        <is>
          <t>Variable Costs</t>
        </is>
      </c>
      <c r="B28" s="23">
        <f>SUMIFS('Expense Log'!$K$5:$K$504,'Expense Log'!$F$5:$F$504,"Variable",'Expense Log'!$A$5:$A$504,"&gt;="&amp;DATE($B$3,1,1),'Expense Log'!$A$5:$A$504,"&lt;"&amp;DATE($B$3+1,1,1))</f>
        <v/>
      </c>
    </row>
    <row r="29">
      <c r="A29" t="inlineStr">
        <is>
          <t>Mixed Costs</t>
        </is>
      </c>
      <c r="B29" s="23">
        <f>SUMIFS('Expense Log'!$K$5:$K$504,'Expense Log'!$F$5:$F$504,"Mixed",'Expense Log'!$A$5:$A$504,"&gt;="&amp;DATE($B$3,1,1),'Expense Log'!$A$5:$A$504,"&lt;"&amp;DATE($B$3+1,1,1))</f>
        <v/>
      </c>
    </row>
    <row r="30"/>
    <row r="31"/>
    <row r="32">
      <c r="A32" s="9" t="inlineStr">
        <is>
          <t>Management Metrics</t>
        </is>
      </c>
    </row>
    <row r="33">
      <c r="A33" t="inlineStr">
        <is>
          <t>YTD Revenue</t>
        </is>
      </c>
      <c r="B33" s="22" t="n">
        <v>0</v>
      </c>
    </row>
    <row r="34">
      <c r="A34" t="inlineStr">
        <is>
          <t>Jobs Completed</t>
        </is>
      </c>
      <c r="B34" s="25" t="n">
        <v>0</v>
      </c>
    </row>
    <row r="35">
      <c r="A35" t="inlineStr">
        <is>
          <t>Job Labor Hours</t>
        </is>
      </c>
      <c r="B35" s="26" t="n">
        <v>0</v>
      </c>
    </row>
    <row r="36">
      <c r="A36" t="inlineStr">
        <is>
          <t>YTD Expenses</t>
        </is>
      </c>
      <c r="B36" s="23">
        <f>N17</f>
        <v/>
      </c>
    </row>
    <row r="37">
      <c r="A37" t="inlineStr">
        <is>
          <t>YTD Operating Surplus*</t>
        </is>
      </c>
      <c r="B37" s="23">
        <f>B33-B36</f>
        <v/>
      </c>
    </row>
    <row r="38">
      <c r="A38" t="inlineStr">
        <is>
          <t>Average Expense / Job</t>
        </is>
      </c>
      <c r="B38" s="23">
        <f>IFERROR(B36/B34,0)</f>
        <v/>
      </c>
    </row>
    <row r="39">
      <c r="A39" t="inlineStr">
        <is>
          <t>Overhead / Job Labor Hour</t>
        </is>
      </c>
      <c r="B39" s="23">
        <f>IFERROR(SUMIFS('Expense Log'!$K$5:$K$504,'Expense Log'!$E$5:$E$504,"Overhead",'Expense Log'!$A$5:$A$504,"&gt;="&amp;DATE($B$3,1,1),'Expense Log'!$A$5:$A$504,"&lt;"&amp;DATE($B$3+1,1,1))/B35,0)</f>
        <v/>
      </c>
    </row>
    <row r="40"/>
    <row r="41">
      <c r="A41" s="2" t="inlineStr">
        <is>
          <t>*Management figure, not accounting net income.</t>
        </is>
      </c>
    </row>
  </sheetData>
  <mergeCells count="3">
    <mergeCell ref="A20:F20"/>
    <mergeCell ref="A32:F32"/>
    <mergeCell ref="A1:N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17"/>
  <sheetViews>
    <sheetView showGridLines="0" zoomScale="90" workbookViewId="0">
      <selection activeCell="A1" sqref="A1"/>
    </sheetView>
  </sheetViews>
  <sheetFormatPr baseColWidth="8" defaultRowHeight="15"/>
  <cols>
    <col width="28" customWidth="1" min="1" max="1"/>
    <col width="18" customWidth="1" min="2" max="2"/>
    <col width="18" customWidth="1" min="3" max="3"/>
    <col width="18" customWidth="1" min="4" max="4"/>
    <col width="14" customWidth="1" min="5" max="5"/>
    <col width="18" customWidth="1" min="6" max="6"/>
  </cols>
  <sheetData>
    <row r="1">
      <c r="A1" s="1" t="inlineStr">
        <is>
          <t>Budget vs Actual</t>
        </is>
      </c>
    </row>
    <row r="3">
      <c r="A3" t="inlineStr">
        <is>
          <t>Reporting Month</t>
        </is>
      </c>
      <c r="B3" s="27" t="n">
        <v>46023</v>
      </c>
    </row>
    <row r="5">
      <c r="A5" s="9" t="inlineStr">
        <is>
          <t>Category</t>
        </is>
      </c>
      <c r="B5" s="9" t="inlineStr">
        <is>
          <t>Monthly Budget</t>
        </is>
      </c>
      <c r="C5" s="9" t="inlineStr">
        <is>
          <t>Actual</t>
        </is>
      </c>
      <c r="D5" s="9" t="inlineStr">
        <is>
          <t>Variance</t>
        </is>
      </c>
      <c r="E5" s="9" t="inlineStr">
        <is>
          <t>Variance %</t>
        </is>
      </c>
      <c r="F5" s="9" t="inlineStr">
        <is>
          <t>Status</t>
        </is>
      </c>
    </row>
    <row r="6">
      <c r="A6" t="inlineStr">
        <is>
          <t>Payroll / Labor</t>
        </is>
      </c>
      <c r="B6" s="22" t="n">
        <v>0</v>
      </c>
      <c r="C6" s="23">
        <f>SUMIFS('Expense Log'!$K$5:$K$504,'Expense Log'!$D$5:$D$504,"Cleaner Wages",'Expense Log'!$A$5:$A$504,"&gt;="&amp;EOMONTH($B$3,-1)+1,'Expense Log'!$A$5:$A$504,"&lt;="&amp;EOMONTH($B$3,0))+SUMIFS('Expense Log'!$K$5:$K$504,'Expense Log'!$D$5:$D$504,"Payroll Taxes",'Expense Log'!$A$5:$A$504,"&gt;="&amp;EOMONTH($B$3,-1)+1,'Expense Log'!$A$5:$A$504,"&lt;="&amp;EOMONTH($B$3,0))+SUMIFS('Expense Log'!$K$5:$K$504,'Expense Log'!$D$5:$D$504,"Workers Comp",'Expense Log'!$A$5:$A$504,"&gt;="&amp;EOMONTH($B$3,-1)+1,'Expense Log'!$A$5:$A$504,"&lt;="&amp;EOMONTH($B$3,0))+SUMIFS('Expense Log'!$K$5:$K$504,'Expense Log'!$D$5:$D$504,"Benefits",'Expense Log'!$A$5:$A$504,"&gt;="&amp;EOMONTH($B$3,-1)+1,'Expense Log'!$A$5:$A$504,"&lt;="&amp;EOMONTH($B$3,0))+SUMIFS('Expense Log'!$K$5:$K$504,'Expense Log'!$D$5:$D$504,"Bonuses",'Expense Log'!$A$5:$A$504,"&gt;="&amp;EOMONTH($B$3,-1)+1,'Expense Log'!$A$5:$A$504,"&lt;="&amp;EOMONTH($B$3,0))+SUMIFS('Expense Log'!$K$5:$K$504,'Expense Log'!$D$5:$D$504,"Training",'Expense Log'!$A$5:$A$504,"&gt;="&amp;EOMONTH($B$3,-1)+1,'Expense Log'!$A$5:$A$504,"&lt;="&amp;EOMONTH($B$3,0))+SUMIFS('Expense Log'!$K$5:$K$504,'Expense Log'!$D$5:$D$504,"Recruiting",'Expense Log'!$A$5:$A$504,"&gt;="&amp;EOMONTH($B$3,-1)+1,'Expense Log'!$A$5:$A$504,"&lt;="&amp;EOMONTH($B$3,0))+SUMIFS('Expense Log'!$K$5:$K$504,'Expense Log'!$D$5:$D$504,"Uniforms",'Expense Log'!$A$5:$A$504,"&gt;="&amp;EOMONTH($B$3,-1)+1,'Expense Log'!$A$5:$A$504,"&lt;="&amp;EOMONTH($B$3,0))+SUMIFS('Expense Log'!$K$5:$K$504,'Expense Log'!$D$5:$D$504,"Administrative Labor",'Expense Log'!$A$5:$A$504,"&gt;="&amp;EOMONTH($B$3,-1)+1,'Expense Log'!$A$5:$A$504,"&lt;="&amp;EOMONTH($B$3,0))</f>
        <v/>
      </c>
      <c r="D6" s="23">
        <f>B6-C6</f>
        <v/>
      </c>
      <c r="E6" s="28">
        <f>IFERROR(C6/B6-1,0)</f>
        <v/>
      </c>
      <c r="F6" s="8">
        <f>IF(B6=0,IF(C6=0,"NO BUDGET","REVIEW"),IF(C6&gt;B6*(1+'Setup &amp; Categories'!$B$7),"OVER BUDGET",IF(C6&gt;=B6*'Setup &amp; Categories'!$B$8,"NEAR BUDGET","WITHIN BUDGET")))</f>
        <v/>
      </c>
    </row>
    <row r="7">
      <c r="A7" t="inlineStr">
        <is>
          <t>Cleaning Supplies</t>
        </is>
      </c>
      <c r="B7" s="22" t="n">
        <v>0</v>
      </c>
      <c r="C7" s="23">
        <f>SUMIFS('Expense Log'!$K$5:$K$504,'Expense Log'!$D$5:$D$504,"Cleaning Chemicals",'Expense Log'!$A$5:$A$504,"&gt;="&amp;EOMONTH($B$3,-1)+1,'Expense Log'!$A$5:$A$504,"&lt;="&amp;EOMONTH($B$3,0))+SUMIFS('Expense Log'!$K$5:$K$504,'Expense Log'!$D$5:$D$504,"Microfiber / Mop Supplies",'Expense Log'!$A$5:$A$504,"&gt;="&amp;EOMONTH($B$3,-1)+1,'Expense Log'!$A$5:$A$504,"&lt;="&amp;EOMONTH($B$3,0))+SUMIFS('Expense Log'!$K$5:$K$504,'Expense Log'!$D$5:$D$504,"Vacuum Supplies",'Expense Log'!$A$5:$A$504,"&gt;="&amp;EOMONTH($B$3,-1)+1,'Expense Log'!$A$5:$A$504,"&lt;="&amp;EOMONTH($B$3,0))+SUMIFS('Expense Log'!$K$5:$K$504,'Expense Log'!$D$5:$D$504,"Trash Liners",'Expense Log'!$A$5:$A$504,"&gt;="&amp;EOMONTH($B$3,-1)+1,'Expense Log'!$A$5:$A$504,"&lt;="&amp;EOMONTH($B$3,0))+SUMIFS('Expense Log'!$K$5:$K$504,'Expense Log'!$D$5:$D$504,"PPE",'Expense Log'!$A$5:$A$504,"&gt;="&amp;EOMONTH($B$3,-1)+1,'Expense Log'!$A$5:$A$504,"&lt;="&amp;EOMONTH($B$3,0))+SUMIFS('Expense Log'!$K$5:$K$504,'Expense Log'!$D$5:$D$504,"Disposable Supplies",'Expense Log'!$A$5:$A$504,"&gt;="&amp;EOMONTH($B$3,-1)+1,'Expense Log'!$A$5:$A$504,"&lt;="&amp;EOMONTH($B$3,0))+SUMIFS('Expense Log'!$K$5:$K$504,'Expense Log'!$D$5:$D$504,"Guest / Client Consumables",'Expense Log'!$A$5:$A$504,"&gt;="&amp;EOMONTH($B$3,-1)+1,'Expense Log'!$A$5:$A$504,"&lt;="&amp;EOMONTH($B$3,0))+SUMIFS('Expense Log'!$K$5:$K$504,'Expense Log'!$D$5:$D$504,"Other Cleaning Supplies",'Expense Log'!$A$5:$A$504,"&gt;="&amp;EOMONTH($B$3,-1)+1,'Expense Log'!$A$5:$A$504,"&lt;="&amp;EOMONTH($B$3,0))</f>
        <v/>
      </c>
      <c r="D7" s="23">
        <f>B7-C7</f>
        <v/>
      </c>
      <c r="E7" s="28">
        <f>IFERROR(C7/B7-1,0)</f>
        <v/>
      </c>
      <c r="F7" s="8">
        <f>IF(B7=0,IF(C7=0,"NO BUDGET","REVIEW"),IF(C7&gt;B7*(1+'Setup &amp; Categories'!$B$7),"OVER BUDGET",IF(C7&gt;=B7*'Setup &amp; Categories'!$B$8,"NEAR BUDGET","WITHIN BUDGET")))</f>
        <v/>
      </c>
    </row>
    <row r="8">
      <c r="A8" t="inlineStr">
        <is>
          <t>Equipment</t>
        </is>
      </c>
      <c r="B8" s="22" t="n">
        <v>0</v>
      </c>
      <c r="C8" s="23">
        <f>SUMIFS('Expense Log'!$K$5:$K$504,'Expense Log'!$D$5:$D$504,"Vacuums",'Expense Log'!$A$5:$A$504,"&gt;="&amp;EOMONTH($B$3,-1)+1,'Expense Log'!$A$5:$A$504,"&lt;="&amp;EOMONTH($B$3,0))+SUMIFS('Expense Log'!$K$5:$K$504,'Expense Log'!$D$5:$D$504,"Carpet Equipment",'Expense Log'!$A$5:$A$504,"&gt;="&amp;EOMONTH($B$3,-1)+1,'Expense Log'!$A$5:$A$504,"&lt;="&amp;EOMONTH($B$3,0))+SUMIFS('Expense Log'!$K$5:$K$504,'Expense Log'!$D$5:$D$504,"Floor Machines",'Expense Log'!$A$5:$A$504,"&gt;="&amp;EOMONTH($B$3,-1)+1,'Expense Log'!$A$5:$A$504,"&lt;="&amp;EOMONTH($B$3,0))+SUMIFS('Expense Log'!$K$5:$K$504,'Expense Log'!$D$5:$D$504,"Mops / Buckets",'Expense Log'!$A$5:$A$504,"&gt;="&amp;EOMONTH($B$3,-1)+1,'Expense Log'!$A$5:$A$504,"&lt;="&amp;EOMONTH($B$3,0))+SUMIFS('Expense Log'!$K$5:$K$504,'Expense Log'!$D$5:$D$504,"Extension Tools",'Expense Log'!$A$5:$A$504,"&gt;="&amp;EOMONTH($B$3,-1)+1,'Expense Log'!$A$5:$A$504,"&lt;="&amp;EOMONTH($B$3,0))+SUMIFS('Expense Log'!$K$5:$K$504,'Expense Log'!$D$5:$D$504,"Equipment Repairs",'Expense Log'!$A$5:$A$504,"&gt;="&amp;EOMONTH($B$3,-1)+1,'Expense Log'!$A$5:$A$504,"&lt;="&amp;EOMONTH($B$3,0))+SUMIFS('Expense Log'!$K$5:$K$504,'Expense Log'!$D$5:$D$504,"Replacement Parts",'Expense Log'!$A$5:$A$504,"&gt;="&amp;EOMONTH($B$3,-1)+1,'Expense Log'!$A$5:$A$504,"&lt;="&amp;EOMONTH($B$3,0))+SUMIFS('Expense Log'!$K$5:$K$504,'Expense Log'!$D$5:$D$504,"Equipment Rental",'Expense Log'!$A$5:$A$504,"&gt;="&amp;EOMONTH($B$3,-1)+1,'Expense Log'!$A$5:$A$504,"&lt;="&amp;EOMONTH($B$3,0))</f>
        <v/>
      </c>
      <c r="D8" s="23">
        <f>B8-C8</f>
        <v/>
      </c>
      <c r="E8" s="28">
        <f>IFERROR(C8/B8-1,0)</f>
        <v/>
      </c>
      <c r="F8" s="8">
        <f>IF(B8=0,IF(C8=0,"NO BUDGET","REVIEW"),IF(C8&gt;B8*(1+'Setup &amp; Categories'!$B$7),"OVER BUDGET",IF(C8&gt;=B8*'Setup &amp; Categories'!$B$8,"NEAR BUDGET","WITHIN BUDGET")))</f>
        <v/>
      </c>
    </row>
    <row r="9">
      <c r="A9" t="inlineStr">
        <is>
          <t>Vehicles &amp; Travel</t>
        </is>
      </c>
      <c r="B9" s="22" t="n">
        <v>0</v>
      </c>
      <c r="C9" s="23">
        <f>SUMIFS('Expense Log'!$K$5:$K$504,'Expense Log'!$D$5:$D$504,"Fuel",'Expense Log'!$A$5:$A$504,"&gt;="&amp;EOMONTH($B$3,-1)+1,'Expense Log'!$A$5:$A$504,"&lt;="&amp;EOMONTH($B$3,0))+SUMIFS('Expense Log'!$K$5:$K$504,'Expense Log'!$D$5:$D$504,"Mileage",'Expense Log'!$A$5:$A$504,"&gt;="&amp;EOMONTH($B$3,-1)+1,'Expense Log'!$A$5:$A$504,"&lt;="&amp;EOMONTH($B$3,0))+SUMIFS('Expense Log'!$K$5:$K$504,'Expense Log'!$D$5:$D$504,"Vehicle Payment / Lease",'Expense Log'!$A$5:$A$504,"&gt;="&amp;EOMONTH($B$3,-1)+1,'Expense Log'!$A$5:$A$504,"&lt;="&amp;EOMONTH($B$3,0))+SUMIFS('Expense Log'!$K$5:$K$504,'Expense Log'!$D$5:$D$504,"Vehicle Insurance",'Expense Log'!$A$5:$A$504,"&gt;="&amp;EOMONTH($B$3,-1)+1,'Expense Log'!$A$5:$A$504,"&lt;="&amp;EOMONTH($B$3,0))+SUMIFS('Expense Log'!$K$5:$K$504,'Expense Log'!$D$5:$D$504,"Vehicle Maintenance",'Expense Log'!$A$5:$A$504,"&gt;="&amp;EOMONTH($B$3,-1)+1,'Expense Log'!$A$5:$A$504,"&lt;="&amp;EOMONTH($B$3,0))+SUMIFS('Expense Log'!$K$5:$K$504,'Expense Log'!$D$5:$D$504,"Vehicle Repairs",'Expense Log'!$A$5:$A$504,"&gt;="&amp;EOMONTH($B$3,-1)+1,'Expense Log'!$A$5:$A$504,"&lt;="&amp;EOMONTH($B$3,0))+SUMIFS('Expense Log'!$K$5:$K$504,'Expense Log'!$D$5:$D$504,"Parking",'Expense Log'!$A$5:$A$504,"&gt;="&amp;EOMONTH($B$3,-1)+1,'Expense Log'!$A$5:$A$504,"&lt;="&amp;EOMONTH($B$3,0))+SUMIFS('Expense Log'!$K$5:$K$504,'Expense Log'!$D$5:$D$504,"Tolls",'Expense Log'!$A$5:$A$504,"&gt;="&amp;EOMONTH($B$3,-1)+1,'Expense Log'!$A$5:$A$504,"&lt;="&amp;EOMONTH($B$3,0))+SUMIFS('Expense Log'!$K$5:$K$504,'Expense Log'!$D$5:$D$504,"Registration",'Expense Log'!$A$5:$A$504,"&gt;="&amp;EOMONTH($B$3,-1)+1,'Expense Log'!$A$5:$A$504,"&lt;="&amp;EOMONTH($B$3,0))</f>
        <v/>
      </c>
      <c r="D9" s="23">
        <f>B9-C9</f>
        <v/>
      </c>
      <c r="E9" s="28">
        <f>IFERROR(C9/B9-1,0)</f>
        <v/>
      </c>
      <c r="F9" s="8">
        <f>IF(B9=0,IF(C9=0,"NO BUDGET","REVIEW"),IF(C9&gt;B9*(1+'Setup &amp; Categories'!$B$7),"OVER BUDGET",IF(C9&gt;=B9*'Setup &amp; Categories'!$B$8,"NEAR BUDGET","WITHIN BUDGET")))</f>
        <v/>
      </c>
    </row>
    <row r="10">
      <c r="A10" t="inlineStr">
        <is>
          <t>Insurance</t>
        </is>
      </c>
      <c r="B10" s="22" t="n">
        <v>0</v>
      </c>
      <c r="C10" s="23">
        <f>SUMIFS('Expense Log'!$K$5:$K$504,'Expense Log'!$D$5:$D$504,"General Liability Insurance",'Expense Log'!$A$5:$A$504,"&gt;="&amp;EOMONTH($B$3,-1)+1,'Expense Log'!$A$5:$A$504,"&lt;="&amp;EOMONTH($B$3,0))+SUMIFS('Expense Log'!$K$5:$K$504,'Expense Log'!$D$5:$D$504,"Commercial Auto Insurance",'Expense Log'!$A$5:$A$504,"&gt;="&amp;EOMONTH($B$3,-1)+1,'Expense Log'!$A$5:$A$504,"&lt;="&amp;EOMONTH($B$3,0))+SUMIFS('Expense Log'!$K$5:$K$504,'Expense Log'!$D$5:$D$504,"Bonding",'Expense Log'!$A$5:$A$504,"&gt;="&amp;EOMONTH($B$3,-1)+1,'Expense Log'!$A$5:$A$504,"&lt;="&amp;EOMONTH($B$3,0))+SUMIFS('Expense Log'!$K$5:$K$504,'Expense Log'!$D$5:$D$504,"Umbrella / Excess",'Expense Log'!$A$5:$A$504,"&gt;="&amp;EOMONTH($B$3,-1)+1,'Expense Log'!$A$5:$A$504,"&lt;="&amp;EOMONTH($B$3,0))+SUMIFS('Expense Log'!$K$5:$K$504,'Expense Log'!$D$5:$D$504,"Cyber Insurance",'Expense Log'!$A$5:$A$504,"&gt;="&amp;EOMONTH($B$3,-1)+1,'Expense Log'!$A$5:$A$504,"&lt;="&amp;EOMONTH($B$3,0))+SUMIFS('Expense Log'!$K$5:$K$504,'Expense Log'!$D$5:$D$504,"Other Insurance",'Expense Log'!$A$5:$A$504,"&gt;="&amp;EOMONTH($B$3,-1)+1,'Expense Log'!$A$5:$A$504,"&lt;="&amp;EOMONTH($B$3,0))</f>
        <v/>
      </c>
      <c r="D10" s="23">
        <f>B10-C10</f>
        <v/>
      </c>
      <c r="E10" s="28">
        <f>IFERROR(C10/B10-1,0)</f>
        <v/>
      </c>
      <c r="F10" s="8">
        <f>IF(B10=0,IF(C10=0,"NO BUDGET","REVIEW"),IF(C10&gt;B10*(1+'Setup &amp; Categories'!$B$7),"OVER BUDGET",IF(C10&gt;=B10*'Setup &amp; Categories'!$B$8,"NEAR BUDGET","WITHIN BUDGET")))</f>
        <v/>
      </c>
    </row>
    <row r="11">
      <c r="A11" t="inlineStr">
        <is>
          <t>Marketing</t>
        </is>
      </c>
      <c r="B11" s="22" t="n">
        <v>0</v>
      </c>
      <c r="C11" s="23">
        <f>SUMIFS('Expense Log'!$K$5:$K$504,'Expense Log'!$D$5:$D$504,"Website",'Expense Log'!$A$5:$A$504,"&gt;="&amp;EOMONTH($B$3,-1)+1,'Expense Log'!$A$5:$A$504,"&lt;="&amp;EOMONTH($B$3,0))+SUMIFS('Expense Log'!$K$5:$K$504,'Expense Log'!$D$5:$D$504,"SEO",'Expense Log'!$A$5:$A$504,"&gt;="&amp;EOMONTH($B$3,-1)+1,'Expense Log'!$A$5:$A$504,"&lt;="&amp;EOMONTH($B$3,0))+SUMIFS('Expense Log'!$K$5:$K$504,'Expense Log'!$D$5:$D$504,"Paid Search",'Expense Log'!$A$5:$A$504,"&gt;="&amp;EOMONTH($B$3,-1)+1,'Expense Log'!$A$5:$A$504,"&lt;="&amp;EOMONTH($B$3,0))+SUMIFS('Expense Log'!$K$5:$K$504,'Expense Log'!$D$5:$D$504,"Social Advertising",'Expense Log'!$A$5:$A$504,"&gt;="&amp;EOMONTH($B$3,-1)+1,'Expense Log'!$A$5:$A$504,"&lt;="&amp;EOMONTH($B$3,0))+SUMIFS('Expense Log'!$K$5:$K$504,'Expense Log'!$D$5:$D$504,"Print Advertising",'Expense Log'!$A$5:$A$504,"&gt;="&amp;EOMONTH($B$3,-1)+1,'Expense Log'!$A$5:$A$504,"&lt;="&amp;EOMONTH($B$3,0))+SUMIFS('Expense Log'!$K$5:$K$504,'Expense Log'!$D$5:$D$504,"Flyers / Door Hangers",'Expense Log'!$A$5:$A$504,"&gt;="&amp;EOMONTH($B$3,-1)+1,'Expense Log'!$A$5:$A$504,"&lt;="&amp;EOMONTH($B$3,0))+SUMIFS('Expense Log'!$K$5:$K$504,'Expense Log'!$D$5:$D$504,"Referral Incentives",'Expense Log'!$A$5:$A$504,"&gt;="&amp;EOMONTH($B$3,-1)+1,'Expense Log'!$A$5:$A$504,"&lt;="&amp;EOMONTH($B$3,0))+SUMIFS('Expense Log'!$K$5:$K$504,'Expense Log'!$D$5:$D$504,"Promotional Materials",'Expense Log'!$A$5:$A$504,"&gt;="&amp;EOMONTH($B$3,-1)+1,'Expense Log'!$A$5:$A$504,"&lt;="&amp;EOMONTH($B$3,0))+SUMIFS('Expense Log'!$K$5:$K$504,'Expense Log'!$D$5:$D$504,"Photography / Content",'Expense Log'!$A$5:$A$504,"&gt;="&amp;EOMONTH($B$3,-1)+1,'Expense Log'!$A$5:$A$504,"&lt;="&amp;EOMONTH($B$3,0))</f>
        <v/>
      </c>
      <c r="D11" s="23">
        <f>B11-C11</f>
        <v/>
      </c>
      <c r="E11" s="28">
        <f>IFERROR(C11/B11-1,0)</f>
        <v/>
      </c>
      <c r="F11" s="8">
        <f>IF(B11=0,IF(C11=0,"NO BUDGET","REVIEW"),IF(C11&gt;B11*(1+'Setup &amp; Categories'!$B$7),"OVER BUDGET",IF(C11&gt;=B11*'Setup &amp; Categories'!$B$8,"NEAR BUDGET","WITHIN BUDGET")))</f>
        <v/>
      </c>
    </row>
    <row r="12">
      <c r="A12" t="inlineStr">
        <is>
          <t>Software</t>
        </is>
      </c>
      <c r="B12" s="22" t="n">
        <v>0</v>
      </c>
      <c r="C12" s="23">
        <f>SUMIFS('Expense Log'!$K$5:$K$504,'Expense Log'!$D$5:$D$504,"TidyOps / Operations Software",'Expense Log'!$A$5:$A$504,"&gt;="&amp;EOMONTH($B$3,-1)+1,'Expense Log'!$A$5:$A$504,"&lt;="&amp;EOMONTH($B$3,0))+SUMIFS('Expense Log'!$K$5:$K$504,'Expense Log'!$D$5:$D$504,"Accounting Software",'Expense Log'!$A$5:$A$504,"&gt;="&amp;EOMONTH($B$3,-1)+1,'Expense Log'!$A$5:$A$504,"&lt;="&amp;EOMONTH($B$3,0))+SUMIFS('Expense Log'!$K$5:$K$504,'Expense Log'!$D$5:$D$504,"Payroll Software",'Expense Log'!$A$5:$A$504,"&gt;="&amp;EOMONTH($B$3,-1)+1,'Expense Log'!$A$5:$A$504,"&lt;="&amp;EOMONTH($B$3,0))+SUMIFS('Expense Log'!$K$5:$K$504,'Expense Log'!$D$5:$D$504,"Email / Phone Software",'Expense Log'!$A$5:$A$504,"&gt;="&amp;EOMONTH($B$3,-1)+1,'Expense Log'!$A$5:$A$504,"&lt;="&amp;EOMONTH($B$3,0))+SUMIFS('Expense Log'!$K$5:$K$504,'Expense Log'!$D$5:$D$504,"Cloud Storage",'Expense Log'!$A$5:$A$504,"&gt;="&amp;EOMONTH($B$3,-1)+1,'Expense Log'!$A$5:$A$504,"&lt;="&amp;EOMONTH($B$3,0))+SUMIFS('Expense Log'!$K$5:$K$504,'Expense Log'!$D$5:$D$504,"Website Hosting",'Expense Log'!$A$5:$A$504,"&gt;="&amp;EOMONTH($B$3,-1)+1,'Expense Log'!$A$5:$A$504,"&lt;="&amp;EOMONTH($B$3,0))+SUMIFS('Expense Log'!$K$5:$K$504,'Expense Log'!$D$5:$D$504,"Other Software",'Expense Log'!$A$5:$A$504,"&gt;="&amp;EOMONTH($B$3,-1)+1,'Expense Log'!$A$5:$A$504,"&lt;="&amp;EOMONTH($B$3,0))</f>
        <v/>
      </c>
      <c r="D12" s="23">
        <f>B12-C12</f>
        <v/>
      </c>
      <c r="E12" s="28">
        <f>IFERROR(C12/B12-1,0)</f>
        <v/>
      </c>
      <c r="F12" s="8">
        <f>IF(B12=0,IF(C12=0,"NO BUDGET","REVIEW"),IF(C12&gt;B12*(1+'Setup &amp; Categories'!$B$7),"OVER BUDGET",IF(C12&gt;=B12*'Setup &amp; Categories'!$B$8,"NEAR BUDGET","WITHIN BUDGET")))</f>
        <v/>
      </c>
    </row>
    <row r="13">
      <c r="A13" t="inlineStr">
        <is>
          <t>Office &amp; Admin</t>
        </is>
      </c>
      <c r="B13" s="22" t="n">
        <v>0</v>
      </c>
      <c r="C13" s="23">
        <f>SUMIFS('Expense Log'!$K$5:$K$504,'Expense Log'!$D$5:$D$504,"Office Supplies",'Expense Log'!$A$5:$A$504,"&gt;="&amp;EOMONTH($B$3,-1)+1,'Expense Log'!$A$5:$A$504,"&lt;="&amp;EOMONTH($B$3,0))+SUMIFS('Expense Log'!$K$5:$K$504,'Expense Log'!$D$5:$D$504,"Rent",'Expense Log'!$A$5:$A$504,"&gt;="&amp;EOMONTH($B$3,-1)+1,'Expense Log'!$A$5:$A$504,"&lt;="&amp;EOMONTH($B$3,0))+SUMIFS('Expense Log'!$K$5:$K$504,'Expense Log'!$D$5:$D$504,"Utilities",'Expense Log'!$A$5:$A$504,"&gt;="&amp;EOMONTH($B$3,-1)+1,'Expense Log'!$A$5:$A$504,"&lt;="&amp;EOMONTH($B$3,0))+SUMIFS('Expense Log'!$K$5:$K$504,'Expense Log'!$D$5:$D$504,"Phone / Internet",'Expense Log'!$A$5:$A$504,"&gt;="&amp;EOMONTH($B$3,-1)+1,'Expense Log'!$A$5:$A$504,"&lt;="&amp;EOMONTH($B$3,0))+SUMIFS('Expense Log'!$K$5:$K$504,'Expense Log'!$D$5:$D$504,"Postage",'Expense Log'!$A$5:$A$504,"&gt;="&amp;EOMONTH($B$3,-1)+1,'Expense Log'!$A$5:$A$504,"&lt;="&amp;EOMONTH($B$3,0))+SUMIFS('Expense Log'!$K$5:$K$504,'Expense Log'!$D$5:$D$504,"Printing",'Expense Log'!$A$5:$A$504,"&gt;="&amp;EOMONTH($B$3,-1)+1,'Expense Log'!$A$5:$A$504,"&lt;="&amp;EOMONTH($B$3,0))+SUMIFS('Expense Log'!$K$5:$K$504,'Expense Log'!$D$5:$D$504,"Bank Fees",'Expense Log'!$A$5:$A$504,"&gt;="&amp;EOMONTH($B$3,-1)+1,'Expense Log'!$A$5:$A$504,"&lt;="&amp;EOMONTH($B$3,0))</f>
        <v/>
      </c>
      <c r="D13" s="23">
        <f>B13-C13</f>
        <v/>
      </c>
      <c r="E13" s="28">
        <f>IFERROR(C13/B13-1,0)</f>
        <v/>
      </c>
      <c r="F13" s="8">
        <f>IF(B13=0,IF(C13=0,"NO BUDGET","REVIEW"),IF(C13&gt;B13*(1+'Setup &amp; Categories'!$B$7),"OVER BUDGET",IF(C13&gt;=B13*'Setup &amp; Categories'!$B$8,"NEAR BUDGET","WITHIN BUDGET")))</f>
        <v/>
      </c>
    </row>
    <row r="14">
      <c r="A14" t="inlineStr">
        <is>
          <t>Professional Services</t>
        </is>
      </c>
      <c r="B14" s="22" t="n">
        <v>0</v>
      </c>
      <c r="C14" s="23">
        <f>SUMIFS('Expense Log'!$K$5:$K$504,'Expense Log'!$D$5:$D$504,"Bookkeeping",'Expense Log'!$A$5:$A$504,"&gt;="&amp;EOMONTH($B$3,-1)+1,'Expense Log'!$A$5:$A$504,"&lt;="&amp;EOMONTH($B$3,0))+SUMIFS('Expense Log'!$K$5:$K$504,'Expense Log'!$D$5:$D$504,"Accounting",'Expense Log'!$A$5:$A$504,"&gt;="&amp;EOMONTH($B$3,-1)+1,'Expense Log'!$A$5:$A$504,"&lt;="&amp;EOMONTH($B$3,0))+SUMIFS('Expense Log'!$K$5:$K$504,'Expense Log'!$D$5:$D$504,"Legal",'Expense Log'!$A$5:$A$504,"&gt;="&amp;EOMONTH($B$3,-1)+1,'Expense Log'!$A$5:$A$504,"&lt;="&amp;EOMONTH($B$3,0))+SUMIFS('Expense Log'!$K$5:$K$504,'Expense Log'!$D$5:$D$504,"HR / Payroll Services",'Expense Log'!$A$5:$A$504,"&gt;="&amp;EOMONTH($B$3,-1)+1,'Expense Log'!$A$5:$A$504,"&lt;="&amp;EOMONTH($B$3,0))+SUMIFS('Expense Log'!$K$5:$K$504,'Expense Log'!$D$5:$D$504,"Consulting",'Expense Log'!$A$5:$A$504,"&gt;="&amp;EOMONTH($B$3,-1)+1,'Expense Log'!$A$5:$A$504,"&lt;="&amp;EOMONTH($B$3,0))+SUMIFS('Expense Log'!$K$5:$K$504,'Expense Log'!$D$5:$D$504,"Insurance Broker",'Expense Log'!$A$5:$A$504,"&gt;="&amp;EOMONTH($B$3,-1)+1,'Expense Log'!$A$5:$A$504,"&lt;="&amp;EOMONTH($B$3,0))+SUMIFS('Expense Log'!$K$5:$K$504,'Expense Log'!$D$5:$D$504,"Other Professional Fees",'Expense Log'!$A$5:$A$504,"&gt;="&amp;EOMONTH($B$3,-1)+1,'Expense Log'!$A$5:$A$504,"&lt;="&amp;EOMONTH($B$3,0))</f>
        <v/>
      </c>
      <c r="D14" s="23">
        <f>B14-C14</f>
        <v/>
      </c>
      <c r="E14" s="28">
        <f>IFERROR(C14/B14-1,0)</f>
        <v/>
      </c>
      <c r="F14" s="8">
        <f>IF(B14=0,IF(C14=0,"NO BUDGET","REVIEW"),IF(C14&gt;B14*(1+'Setup &amp; Categories'!$B$7),"OVER BUDGET",IF(C14&gt;=B14*'Setup &amp; Categories'!$B$8,"NEAR BUDGET","WITHIN BUDGET")))</f>
        <v/>
      </c>
    </row>
    <row r="15">
      <c r="A15" t="inlineStr">
        <is>
          <t>Taxes &amp; Fees</t>
        </is>
      </c>
      <c r="B15" s="22" t="n">
        <v>0</v>
      </c>
      <c r="C15" s="23">
        <f>SUMIFS('Expense Log'!$K$5:$K$504,'Expense Log'!$D$5:$D$504,"Business Registration",'Expense Log'!$A$5:$A$504,"&gt;="&amp;EOMONTH($B$3,-1)+1,'Expense Log'!$A$5:$A$504,"&lt;="&amp;EOMONTH($B$3,0))+SUMIFS('Expense Log'!$K$5:$K$504,'Expense Log'!$D$5:$D$504,"Licenses",'Expense Log'!$A$5:$A$504,"&gt;="&amp;EOMONTH($B$3,-1)+1,'Expense Log'!$A$5:$A$504,"&lt;="&amp;EOMONTH($B$3,0))+SUMIFS('Expense Log'!$K$5:$K$504,'Expense Log'!$D$5:$D$504,"Permits",'Expense Log'!$A$5:$A$504,"&gt;="&amp;EOMONTH($B$3,-1)+1,'Expense Log'!$A$5:$A$504,"&lt;="&amp;EOMONTH($B$3,0))+SUMIFS('Expense Log'!$K$5:$K$504,'Expense Log'!$D$5:$D$504,"Sales / Service Taxes",'Expense Log'!$A$5:$A$504,"&gt;="&amp;EOMONTH($B$3,-1)+1,'Expense Log'!$A$5:$A$504,"&lt;="&amp;EOMONTH($B$3,0))+SUMIFS('Expense Log'!$K$5:$K$504,'Expense Log'!$D$5:$D$504,"Other Government Fees",'Expense Log'!$A$5:$A$504,"&gt;="&amp;EOMONTH($B$3,-1)+1,'Expense Log'!$A$5:$A$504,"&lt;="&amp;EOMONTH($B$3,0))</f>
        <v/>
      </c>
      <c r="D15" s="23">
        <f>B15-C15</f>
        <v/>
      </c>
      <c r="E15" s="28">
        <f>IFERROR(C15/B15-1,0)</f>
        <v/>
      </c>
      <c r="F15" s="8">
        <f>IF(B15=0,IF(C15=0,"NO BUDGET","REVIEW"),IF(C15&gt;B15*(1+'Setup &amp; Categories'!$B$7),"OVER BUDGET",IF(C15&gt;=B15*'Setup &amp; Categories'!$B$8,"NEAR BUDGET","WITHIN BUDGET")))</f>
        <v/>
      </c>
    </row>
    <row r="16">
      <c r="A16" t="inlineStr">
        <is>
          <t>Other</t>
        </is>
      </c>
      <c r="B16" s="22" t="n">
        <v>0</v>
      </c>
      <c r="C16" s="23">
        <f>SUMIFS('Expense Log'!$K$5:$K$504,'Expense Log'!$D$5:$D$504,"Customer Refunds",'Expense Log'!$A$5:$A$504,"&gt;="&amp;EOMONTH($B$3,-1)+1,'Expense Log'!$A$5:$A$504,"&lt;="&amp;EOMONTH($B$3,0))+SUMIFS('Expense Log'!$K$5:$K$504,'Expense Log'!$D$5:$D$504,"Reclean Costs",'Expense Log'!$A$5:$A$504,"&gt;="&amp;EOMONTH($B$3,-1)+1,'Expense Log'!$A$5:$A$504,"&lt;="&amp;EOMONTH($B$3,0))+SUMIFS('Expense Log'!$K$5:$K$504,'Expense Log'!$D$5:$D$504,"Damage / Claims",'Expense Log'!$A$5:$A$504,"&gt;="&amp;EOMONTH($B$3,-1)+1,'Expense Log'!$A$5:$A$504,"&lt;="&amp;EOMONTH($B$3,0))+SUMIFS('Expense Log'!$K$5:$K$504,'Expense Log'!$D$5:$D$504,"Bad Debt",'Expense Log'!$A$5:$A$504,"&gt;="&amp;EOMONTH($B$3,-1)+1,'Expense Log'!$A$5:$A$504,"&lt;="&amp;EOMONTH($B$3,0))+SUMIFS('Expense Log'!$K$5:$K$504,'Expense Log'!$D$5:$D$504,"Donations",'Expense Log'!$A$5:$A$504,"&gt;="&amp;EOMONTH($B$3,-1)+1,'Expense Log'!$A$5:$A$504,"&lt;="&amp;EOMONTH($B$3,0))+SUMIFS('Expense Log'!$K$5:$K$504,'Expense Log'!$D$5:$D$504,"Miscellaneous",'Expense Log'!$A$5:$A$504,"&gt;="&amp;EOMONTH($B$3,-1)+1,'Expense Log'!$A$5:$A$504,"&lt;="&amp;EOMONTH($B$3,0))+SUMIFS('Expense Log'!$K$5:$K$504,'Expense Log'!$D$5:$D$504,"Other",'Expense Log'!$A$5:$A$504,"&gt;="&amp;EOMONTH($B$3,-1)+1,'Expense Log'!$A$5:$A$504,"&lt;="&amp;EOMONTH($B$3,0))</f>
        <v/>
      </c>
      <c r="D16" s="23">
        <f>B16-C16</f>
        <v/>
      </c>
      <c r="E16" s="28">
        <f>IFERROR(C16/B16-1,0)</f>
        <v/>
      </c>
      <c r="F16" s="8">
        <f>IF(B16=0,IF(C16=0,"NO BUDGET","REVIEW"),IF(C16&gt;B16*(1+'Setup &amp; Categories'!$B$7),"OVER BUDGET",IF(C16&gt;=B16*'Setup &amp; Categories'!$B$8,"NEAR BUDGET","WITHIN BUDGET")))</f>
        <v/>
      </c>
    </row>
    <row r="17">
      <c r="A17" s="11" t="inlineStr">
        <is>
          <t>Total</t>
        </is>
      </c>
      <c r="B17" s="24">
        <f>SUM(B6:B16)</f>
        <v/>
      </c>
      <c r="C17" s="24">
        <f>SUM(C6:C16)</f>
        <v/>
      </c>
      <c r="D17" s="24">
        <f>SUM(D6:D16)</f>
        <v/>
      </c>
      <c r="E17" s="28">
        <f>IFERROR(C17/B17-1,0)</f>
        <v/>
      </c>
    </row>
  </sheetData>
  <mergeCells count="1">
    <mergeCell ref="A1:F1"/>
  </mergeCells>
  <conditionalFormatting sqref="F6:F16">
    <cfRule type="expression" priority="1" dxfId="1">
      <formula>F6="OVER BUDGET"</formula>
    </cfRule>
    <cfRule type="expression" priority="2" dxfId="0">
      <formula>F6="NEAR BUDGET"</formula>
    </cfRule>
    <cfRule type="expression" priority="3" dxfId="2">
      <formula>F6="WITHIN BUDGET"</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04"/>
  <sheetViews>
    <sheetView showGridLines="0" zoomScale="90" workbookViewId="0">
      <pane ySplit="4" topLeftCell="A5" activePane="bottomLeft" state="frozen"/>
      <selection pane="bottomLeft" activeCell="A1" sqref="A1"/>
    </sheetView>
  </sheetViews>
  <sheetFormatPr baseColWidth="8" defaultRowHeight="15"/>
  <cols>
    <col width="24" customWidth="1" min="1" max="1"/>
    <col width="24" customWidth="1" min="2" max="2"/>
    <col width="28" customWidth="1" min="3" max="3"/>
    <col width="15" customWidth="1" min="4" max="4"/>
    <col width="14" customWidth="1" min="5" max="5"/>
    <col width="14" customWidth="1" min="6" max="6"/>
    <col width="12" customWidth="1" min="7" max="7"/>
    <col width="22" customWidth="1" min="8" max="8"/>
    <col width="12" customWidth="1" min="9" max="9"/>
    <col width="28" customWidth="1" min="10" max="10"/>
  </cols>
  <sheetData>
    <row r="1">
      <c r="A1" s="1" t="inlineStr">
        <is>
          <t>Recurring Expenses &amp; Bills</t>
        </is>
      </c>
    </row>
    <row r="4">
      <c r="A4" s="9" t="inlineStr">
        <is>
          <t>Expense</t>
        </is>
      </c>
      <c r="B4" s="9" t="inlineStr">
        <is>
          <t>Vendor</t>
        </is>
      </c>
      <c r="C4" s="9" t="inlineStr">
        <is>
          <t>Category</t>
        </is>
      </c>
      <c r="D4" s="9" t="inlineStr">
        <is>
          <t>Frequency</t>
        </is>
      </c>
      <c r="E4" s="9" t="inlineStr">
        <is>
          <t>Amount</t>
        </is>
      </c>
      <c r="F4" s="9" t="inlineStr">
        <is>
          <t>Next Due</t>
        </is>
      </c>
      <c r="G4" s="9" t="inlineStr">
        <is>
          <t>Auto-Pay</t>
        </is>
      </c>
      <c r="H4" s="9" t="inlineStr">
        <is>
          <t>Payment Method</t>
        </is>
      </c>
      <c r="I4" s="9" t="inlineStr">
        <is>
          <t>Active?</t>
        </is>
      </c>
      <c r="J4" s="9" t="inlineStr">
        <is>
          <t>Notes</t>
        </is>
      </c>
    </row>
    <row r="5">
      <c r="A5" s="5" t="inlineStr">
        <is>
          <t>Operations Software</t>
        </is>
      </c>
      <c r="B5" s="5" t="inlineStr">
        <is>
          <t>TidyOps</t>
        </is>
      </c>
      <c r="C5" s="5" t="inlineStr">
        <is>
          <t>TidyOps / Operations Software</t>
        </is>
      </c>
      <c r="D5" s="5" t="inlineStr">
        <is>
          <t>Monthly</t>
        </is>
      </c>
      <c r="E5" s="22" t="n">
        <v>149</v>
      </c>
      <c r="F5" s="21" t="n">
        <v>46054</v>
      </c>
      <c r="G5" s="5" t="inlineStr">
        <is>
          <t>Yes</t>
        </is>
      </c>
      <c r="H5" s="5" t="inlineStr">
        <is>
          <t>Business Credit Card</t>
        </is>
      </c>
      <c r="I5" s="5" t="inlineStr">
        <is>
          <t>Yes</t>
        </is>
      </c>
      <c r="J5" s="5" t="inlineStr">
        <is>
          <t>Sample</t>
        </is>
      </c>
    </row>
    <row r="6">
      <c r="A6" s="5" t="inlineStr">
        <is>
          <t>General Liability</t>
        </is>
      </c>
      <c r="B6" s="5" t="inlineStr">
        <is>
          <t>Insurance Co</t>
        </is>
      </c>
      <c r="C6" s="5" t="inlineStr">
        <is>
          <t>General Liability Insurance</t>
        </is>
      </c>
      <c r="D6" s="5" t="inlineStr">
        <is>
          <t>Monthly</t>
        </is>
      </c>
      <c r="E6" s="22" t="n">
        <v>125</v>
      </c>
      <c r="F6" s="21" t="n">
        <v>46058</v>
      </c>
      <c r="G6" s="5" t="inlineStr">
        <is>
          <t>Yes</t>
        </is>
      </c>
      <c r="H6" s="5" t="inlineStr">
        <is>
          <t>ACH</t>
        </is>
      </c>
      <c r="I6" s="5" t="inlineStr">
        <is>
          <t>Yes</t>
        </is>
      </c>
      <c r="J6" s="5" t="inlineStr">
        <is>
          <t>Sample</t>
        </is>
      </c>
    </row>
    <row r="7">
      <c r="A7" s="5" t="n"/>
      <c r="B7" s="5" t="n"/>
      <c r="C7" s="5" t="n"/>
      <c r="D7" s="5" t="n"/>
      <c r="E7" s="22" t="n"/>
      <c r="F7" s="21" t="n"/>
      <c r="G7" s="5" t="n"/>
      <c r="H7" s="5" t="n"/>
      <c r="I7" s="5" t="n"/>
      <c r="J7" s="5" t="n"/>
    </row>
    <row r="8">
      <c r="A8" s="5" t="n"/>
      <c r="B8" s="5" t="n"/>
      <c r="C8" s="5" t="n"/>
      <c r="D8" s="5" t="n"/>
      <c r="E8" s="22" t="n"/>
      <c r="F8" s="21" t="n"/>
      <c r="G8" s="5" t="n"/>
      <c r="H8" s="5" t="n"/>
      <c r="I8" s="5" t="n"/>
      <c r="J8" s="5" t="n"/>
    </row>
    <row r="9">
      <c r="A9" s="5" t="n"/>
      <c r="B9" s="5" t="n"/>
      <c r="C9" s="5" t="n"/>
      <c r="D9" s="5" t="n"/>
      <c r="E9" s="22" t="n"/>
      <c r="F9" s="21" t="n"/>
      <c r="G9" s="5" t="n"/>
      <c r="H9" s="5" t="n"/>
      <c r="I9" s="5" t="n"/>
      <c r="J9" s="5" t="n"/>
    </row>
    <row r="10">
      <c r="A10" s="5" t="n"/>
      <c r="B10" s="5" t="n"/>
      <c r="C10" s="5" t="n"/>
      <c r="D10" s="5" t="n"/>
      <c r="E10" s="22" t="n"/>
      <c r="F10" s="21" t="n"/>
      <c r="G10" s="5" t="n"/>
      <c r="H10" s="5" t="n"/>
      <c r="I10" s="5" t="n"/>
      <c r="J10" s="5" t="n"/>
    </row>
    <row r="11">
      <c r="A11" s="5" t="n"/>
      <c r="B11" s="5" t="n"/>
      <c r="C11" s="5" t="n"/>
      <c r="D11" s="5" t="n"/>
      <c r="E11" s="22" t="n"/>
      <c r="F11" s="21" t="n"/>
      <c r="G11" s="5" t="n"/>
      <c r="H11" s="5" t="n"/>
      <c r="I11" s="5" t="n"/>
      <c r="J11" s="5" t="n"/>
    </row>
    <row r="12">
      <c r="A12" s="5" t="n"/>
      <c r="B12" s="5" t="n"/>
      <c r="C12" s="5" t="n"/>
      <c r="D12" s="5" t="n"/>
      <c r="E12" s="22" t="n"/>
      <c r="F12" s="21" t="n"/>
      <c r="G12" s="5" t="n"/>
      <c r="H12" s="5" t="n"/>
      <c r="I12" s="5" t="n"/>
      <c r="J12" s="5" t="n"/>
    </row>
    <row r="13">
      <c r="A13" s="5" t="n"/>
      <c r="B13" s="5" t="n"/>
      <c r="C13" s="5" t="n"/>
      <c r="D13" s="5" t="n"/>
      <c r="E13" s="22" t="n"/>
      <c r="F13" s="21" t="n"/>
      <c r="G13" s="5" t="n"/>
      <c r="H13" s="5" t="n"/>
      <c r="I13" s="5" t="n"/>
      <c r="J13" s="5" t="n"/>
    </row>
    <row r="14">
      <c r="A14" s="5" t="n"/>
      <c r="B14" s="5" t="n"/>
      <c r="C14" s="5" t="n"/>
      <c r="D14" s="5" t="n"/>
      <c r="E14" s="22" t="n"/>
      <c r="F14" s="21" t="n"/>
      <c r="G14" s="5" t="n"/>
      <c r="H14" s="5" t="n"/>
      <c r="I14" s="5" t="n"/>
      <c r="J14" s="5" t="n"/>
    </row>
    <row r="15">
      <c r="A15" s="5" t="n"/>
      <c r="B15" s="5" t="n"/>
      <c r="C15" s="5" t="n"/>
      <c r="D15" s="5" t="n"/>
      <c r="E15" s="22" t="n"/>
      <c r="F15" s="21" t="n"/>
      <c r="G15" s="5" t="n"/>
      <c r="H15" s="5" t="n"/>
      <c r="I15" s="5" t="n"/>
      <c r="J15" s="5" t="n"/>
    </row>
    <row r="16">
      <c r="A16" s="5" t="n"/>
      <c r="B16" s="5" t="n"/>
      <c r="C16" s="5" t="n"/>
      <c r="D16" s="5" t="n"/>
      <c r="E16" s="22" t="n"/>
      <c r="F16" s="21" t="n"/>
      <c r="G16" s="5" t="n"/>
      <c r="H16" s="5" t="n"/>
      <c r="I16" s="5" t="n"/>
      <c r="J16" s="5" t="n"/>
    </row>
    <row r="17">
      <c r="A17" s="5" t="n"/>
      <c r="B17" s="5" t="n"/>
      <c r="C17" s="5" t="n"/>
      <c r="D17" s="5" t="n"/>
      <c r="E17" s="22" t="n"/>
      <c r="F17" s="21" t="n"/>
      <c r="G17" s="5" t="n"/>
      <c r="H17" s="5" t="n"/>
      <c r="I17" s="5" t="n"/>
      <c r="J17" s="5" t="n"/>
    </row>
    <row r="18">
      <c r="A18" s="5" t="n"/>
      <c r="B18" s="5" t="n"/>
      <c r="C18" s="5" t="n"/>
      <c r="D18" s="5" t="n"/>
      <c r="E18" s="22" t="n"/>
      <c r="F18" s="21" t="n"/>
      <c r="G18" s="5" t="n"/>
      <c r="H18" s="5" t="n"/>
      <c r="I18" s="5" t="n"/>
      <c r="J18" s="5" t="n"/>
    </row>
    <row r="19">
      <c r="A19" s="5" t="n"/>
      <c r="B19" s="5" t="n"/>
      <c r="C19" s="5" t="n"/>
      <c r="D19" s="5" t="n"/>
      <c r="E19" s="22" t="n"/>
      <c r="F19" s="21" t="n"/>
      <c r="G19" s="5" t="n"/>
      <c r="H19" s="5" t="n"/>
      <c r="I19" s="5" t="n"/>
      <c r="J19" s="5" t="n"/>
    </row>
    <row r="20">
      <c r="A20" s="5" t="n"/>
      <c r="B20" s="5" t="n"/>
      <c r="C20" s="5" t="n"/>
      <c r="D20" s="5" t="n"/>
      <c r="E20" s="22" t="n"/>
      <c r="F20" s="21" t="n"/>
      <c r="G20" s="5" t="n"/>
      <c r="H20" s="5" t="n"/>
      <c r="I20" s="5" t="n"/>
      <c r="J20" s="5" t="n"/>
    </row>
    <row r="21">
      <c r="A21" s="5" t="n"/>
      <c r="B21" s="5" t="n"/>
      <c r="C21" s="5" t="n"/>
      <c r="D21" s="5" t="n"/>
      <c r="E21" s="22" t="n"/>
      <c r="F21" s="21" t="n"/>
      <c r="G21" s="5" t="n"/>
      <c r="H21" s="5" t="n"/>
      <c r="I21" s="5" t="n"/>
      <c r="J21" s="5" t="n"/>
    </row>
    <row r="22">
      <c r="A22" s="5" t="n"/>
      <c r="B22" s="5" t="n"/>
      <c r="C22" s="5" t="n"/>
      <c r="D22" s="5" t="n"/>
      <c r="E22" s="22" t="n"/>
      <c r="F22" s="21" t="n"/>
      <c r="G22" s="5" t="n"/>
      <c r="H22" s="5" t="n"/>
      <c r="I22" s="5" t="n"/>
      <c r="J22" s="5" t="n"/>
    </row>
    <row r="23">
      <c r="A23" s="5" t="n"/>
      <c r="B23" s="5" t="n"/>
      <c r="C23" s="5" t="n"/>
      <c r="D23" s="5" t="n"/>
      <c r="E23" s="22" t="n"/>
      <c r="F23" s="21" t="n"/>
      <c r="G23" s="5" t="n"/>
      <c r="H23" s="5" t="n"/>
      <c r="I23" s="5" t="n"/>
      <c r="J23" s="5" t="n"/>
    </row>
    <row r="24">
      <c r="A24" s="5" t="n"/>
      <c r="B24" s="5" t="n"/>
      <c r="C24" s="5" t="n"/>
      <c r="D24" s="5" t="n"/>
      <c r="E24" s="22" t="n"/>
      <c r="F24" s="21" t="n"/>
      <c r="G24" s="5" t="n"/>
      <c r="H24" s="5" t="n"/>
      <c r="I24" s="5" t="n"/>
      <c r="J24" s="5" t="n"/>
    </row>
    <row r="25">
      <c r="A25" s="5" t="n"/>
      <c r="B25" s="5" t="n"/>
      <c r="C25" s="5" t="n"/>
      <c r="D25" s="5" t="n"/>
      <c r="E25" s="22" t="n"/>
      <c r="F25" s="21" t="n"/>
      <c r="G25" s="5" t="n"/>
      <c r="H25" s="5" t="n"/>
      <c r="I25" s="5" t="n"/>
      <c r="J25" s="5" t="n"/>
    </row>
    <row r="26">
      <c r="A26" s="5" t="n"/>
      <c r="B26" s="5" t="n"/>
      <c r="C26" s="5" t="n"/>
      <c r="D26" s="5" t="n"/>
      <c r="E26" s="22" t="n"/>
      <c r="F26" s="21" t="n"/>
      <c r="G26" s="5" t="n"/>
      <c r="H26" s="5" t="n"/>
      <c r="I26" s="5" t="n"/>
      <c r="J26" s="5" t="n"/>
    </row>
    <row r="27">
      <c r="A27" s="5" t="n"/>
      <c r="B27" s="5" t="n"/>
      <c r="C27" s="5" t="n"/>
      <c r="D27" s="5" t="n"/>
      <c r="E27" s="22" t="n"/>
      <c r="F27" s="21" t="n"/>
      <c r="G27" s="5" t="n"/>
      <c r="H27" s="5" t="n"/>
      <c r="I27" s="5" t="n"/>
      <c r="J27" s="5" t="n"/>
    </row>
    <row r="28">
      <c r="A28" s="5" t="n"/>
      <c r="B28" s="5" t="n"/>
      <c r="C28" s="5" t="n"/>
      <c r="D28" s="5" t="n"/>
      <c r="E28" s="22" t="n"/>
      <c r="F28" s="21" t="n"/>
      <c r="G28" s="5" t="n"/>
      <c r="H28" s="5" t="n"/>
      <c r="I28" s="5" t="n"/>
      <c r="J28" s="5" t="n"/>
    </row>
    <row r="29">
      <c r="A29" s="5" t="n"/>
      <c r="B29" s="5" t="n"/>
      <c r="C29" s="5" t="n"/>
      <c r="D29" s="5" t="n"/>
      <c r="E29" s="22" t="n"/>
      <c r="F29" s="21" t="n"/>
      <c r="G29" s="5" t="n"/>
      <c r="H29" s="5" t="n"/>
      <c r="I29" s="5" t="n"/>
      <c r="J29" s="5" t="n"/>
    </row>
    <row r="30">
      <c r="A30" s="5" t="n"/>
      <c r="B30" s="5" t="n"/>
      <c r="C30" s="5" t="n"/>
      <c r="D30" s="5" t="n"/>
      <c r="E30" s="22" t="n"/>
      <c r="F30" s="21" t="n"/>
      <c r="G30" s="5" t="n"/>
      <c r="H30" s="5" t="n"/>
      <c r="I30" s="5" t="n"/>
      <c r="J30" s="5" t="n"/>
    </row>
    <row r="31">
      <c r="A31" s="5" t="n"/>
      <c r="B31" s="5" t="n"/>
      <c r="C31" s="5" t="n"/>
      <c r="D31" s="5" t="n"/>
      <c r="E31" s="22" t="n"/>
      <c r="F31" s="21" t="n"/>
      <c r="G31" s="5" t="n"/>
      <c r="H31" s="5" t="n"/>
      <c r="I31" s="5" t="n"/>
      <c r="J31" s="5" t="n"/>
    </row>
    <row r="32">
      <c r="A32" s="5" t="n"/>
      <c r="B32" s="5" t="n"/>
      <c r="C32" s="5" t="n"/>
      <c r="D32" s="5" t="n"/>
      <c r="E32" s="22" t="n"/>
      <c r="F32" s="21" t="n"/>
      <c r="G32" s="5" t="n"/>
      <c r="H32" s="5" t="n"/>
      <c r="I32" s="5" t="n"/>
      <c r="J32" s="5" t="n"/>
    </row>
    <row r="33">
      <c r="A33" s="5" t="n"/>
      <c r="B33" s="5" t="n"/>
      <c r="C33" s="5" t="n"/>
      <c r="D33" s="5" t="n"/>
      <c r="E33" s="22" t="n"/>
      <c r="F33" s="21" t="n"/>
      <c r="G33" s="5" t="n"/>
      <c r="H33" s="5" t="n"/>
      <c r="I33" s="5" t="n"/>
      <c r="J33" s="5" t="n"/>
    </row>
    <row r="34">
      <c r="A34" s="5" t="n"/>
      <c r="B34" s="5" t="n"/>
      <c r="C34" s="5" t="n"/>
      <c r="D34" s="5" t="n"/>
      <c r="E34" s="22" t="n"/>
      <c r="F34" s="21" t="n"/>
      <c r="G34" s="5" t="n"/>
      <c r="H34" s="5" t="n"/>
      <c r="I34" s="5" t="n"/>
      <c r="J34" s="5" t="n"/>
    </row>
    <row r="35">
      <c r="A35" s="5" t="n"/>
      <c r="B35" s="5" t="n"/>
      <c r="C35" s="5" t="n"/>
      <c r="D35" s="5" t="n"/>
      <c r="E35" s="22" t="n"/>
      <c r="F35" s="21" t="n"/>
      <c r="G35" s="5" t="n"/>
      <c r="H35" s="5" t="n"/>
      <c r="I35" s="5" t="n"/>
      <c r="J35" s="5" t="n"/>
    </row>
    <row r="36">
      <c r="A36" s="5" t="n"/>
      <c r="B36" s="5" t="n"/>
      <c r="C36" s="5" t="n"/>
      <c r="D36" s="5" t="n"/>
      <c r="E36" s="22" t="n"/>
      <c r="F36" s="21" t="n"/>
      <c r="G36" s="5" t="n"/>
      <c r="H36" s="5" t="n"/>
      <c r="I36" s="5" t="n"/>
      <c r="J36" s="5" t="n"/>
    </row>
    <row r="37">
      <c r="A37" s="5" t="n"/>
      <c r="B37" s="5" t="n"/>
      <c r="C37" s="5" t="n"/>
      <c r="D37" s="5" t="n"/>
      <c r="E37" s="22" t="n"/>
      <c r="F37" s="21" t="n"/>
      <c r="G37" s="5" t="n"/>
      <c r="H37" s="5" t="n"/>
      <c r="I37" s="5" t="n"/>
      <c r="J37" s="5" t="n"/>
    </row>
    <row r="38">
      <c r="A38" s="5" t="n"/>
      <c r="B38" s="5" t="n"/>
      <c r="C38" s="5" t="n"/>
      <c r="D38" s="5" t="n"/>
      <c r="E38" s="22" t="n"/>
      <c r="F38" s="21" t="n"/>
      <c r="G38" s="5" t="n"/>
      <c r="H38" s="5" t="n"/>
      <c r="I38" s="5" t="n"/>
      <c r="J38" s="5" t="n"/>
    </row>
    <row r="39">
      <c r="A39" s="5" t="n"/>
      <c r="B39" s="5" t="n"/>
      <c r="C39" s="5" t="n"/>
      <c r="D39" s="5" t="n"/>
      <c r="E39" s="22" t="n"/>
      <c r="F39" s="21" t="n"/>
      <c r="G39" s="5" t="n"/>
      <c r="H39" s="5" t="n"/>
      <c r="I39" s="5" t="n"/>
      <c r="J39" s="5" t="n"/>
    </row>
    <row r="40">
      <c r="A40" s="5" t="n"/>
      <c r="B40" s="5" t="n"/>
      <c r="C40" s="5" t="n"/>
      <c r="D40" s="5" t="n"/>
      <c r="E40" s="22" t="n"/>
      <c r="F40" s="21" t="n"/>
      <c r="G40" s="5" t="n"/>
      <c r="H40" s="5" t="n"/>
      <c r="I40" s="5" t="n"/>
      <c r="J40" s="5" t="n"/>
    </row>
    <row r="41">
      <c r="A41" s="5" t="n"/>
      <c r="B41" s="5" t="n"/>
      <c r="C41" s="5" t="n"/>
      <c r="D41" s="5" t="n"/>
      <c r="E41" s="22" t="n"/>
      <c r="F41" s="21" t="n"/>
      <c r="G41" s="5" t="n"/>
      <c r="H41" s="5" t="n"/>
      <c r="I41" s="5" t="n"/>
      <c r="J41" s="5" t="n"/>
    </row>
    <row r="42">
      <c r="A42" s="5" t="n"/>
      <c r="B42" s="5" t="n"/>
      <c r="C42" s="5" t="n"/>
      <c r="D42" s="5" t="n"/>
      <c r="E42" s="22" t="n"/>
      <c r="F42" s="21" t="n"/>
      <c r="G42" s="5" t="n"/>
      <c r="H42" s="5" t="n"/>
      <c r="I42" s="5" t="n"/>
      <c r="J42" s="5" t="n"/>
    </row>
    <row r="43">
      <c r="A43" s="5" t="n"/>
      <c r="B43" s="5" t="n"/>
      <c r="C43" s="5" t="n"/>
      <c r="D43" s="5" t="n"/>
      <c r="E43" s="22" t="n"/>
      <c r="F43" s="21" t="n"/>
      <c r="G43" s="5" t="n"/>
      <c r="H43" s="5" t="n"/>
      <c r="I43" s="5" t="n"/>
      <c r="J43" s="5" t="n"/>
    </row>
    <row r="44">
      <c r="A44" s="5" t="n"/>
      <c r="B44" s="5" t="n"/>
      <c r="C44" s="5" t="n"/>
      <c r="D44" s="5" t="n"/>
      <c r="E44" s="22" t="n"/>
      <c r="F44" s="21" t="n"/>
      <c r="G44" s="5" t="n"/>
      <c r="H44" s="5" t="n"/>
      <c r="I44" s="5" t="n"/>
      <c r="J44" s="5" t="n"/>
    </row>
    <row r="45">
      <c r="A45" s="5" t="n"/>
      <c r="B45" s="5" t="n"/>
      <c r="C45" s="5" t="n"/>
      <c r="D45" s="5" t="n"/>
      <c r="E45" s="22" t="n"/>
      <c r="F45" s="21" t="n"/>
      <c r="G45" s="5" t="n"/>
      <c r="H45" s="5" t="n"/>
      <c r="I45" s="5" t="n"/>
      <c r="J45" s="5" t="n"/>
    </row>
    <row r="46">
      <c r="A46" s="5" t="n"/>
      <c r="B46" s="5" t="n"/>
      <c r="C46" s="5" t="n"/>
      <c r="D46" s="5" t="n"/>
      <c r="E46" s="22" t="n"/>
      <c r="F46" s="21" t="n"/>
      <c r="G46" s="5" t="n"/>
      <c r="H46" s="5" t="n"/>
      <c r="I46" s="5" t="n"/>
      <c r="J46" s="5" t="n"/>
    </row>
    <row r="47">
      <c r="A47" s="5" t="n"/>
      <c r="B47" s="5" t="n"/>
      <c r="C47" s="5" t="n"/>
      <c r="D47" s="5" t="n"/>
      <c r="E47" s="22" t="n"/>
      <c r="F47" s="21" t="n"/>
      <c r="G47" s="5" t="n"/>
      <c r="H47" s="5" t="n"/>
      <c r="I47" s="5" t="n"/>
      <c r="J47" s="5" t="n"/>
    </row>
    <row r="48">
      <c r="A48" s="5" t="n"/>
      <c r="B48" s="5" t="n"/>
      <c r="C48" s="5" t="n"/>
      <c r="D48" s="5" t="n"/>
      <c r="E48" s="22" t="n"/>
      <c r="F48" s="21" t="n"/>
      <c r="G48" s="5" t="n"/>
      <c r="H48" s="5" t="n"/>
      <c r="I48" s="5" t="n"/>
      <c r="J48" s="5" t="n"/>
    </row>
    <row r="49">
      <c r="A49" s="5" t="n"/>
      <c r="B49" s="5" t="n"/>
      <c r="C49" s="5" t="n"/>
      <c r="D49" s="5" t="n"/>
      <c r="E49" s="22" t="n"/>
      <c r="F49" s="21" t="n"/>
      <c r="G49" s="5" t="n"/>
      <c r="H49" s="5" t="n"/>
      <c r="I49" s="5" t="n"/>
      <c r="J49" s="5" t="n"/>
    </row>
    <row r="50">
      <c r="A50" s="5" t="n"/>
      <c r="B50" s="5" t="n"/>
      <c r="C50" s="5" t="n"/>
      <c r="D50" s="5" t="n"/>
      <c r="E50" s="22" t="n"/>
      <c r="F50" s="21" t="n"/>
      <c r="G50" s="5" t="n"/>
      <c r="H50" s="5" t="n"/>
      <c r="I50" s="5" t="n"/>
      <c r="J50" s="5" t="n"/>
    </row>
    <row r="51">
      <c r="A51" s="5" t="n"/>
      <c r="B51" s="5" t="n"/>
      <c r="C51" s="5" t="n"/>
      <c r="D51" s="5" t="n"/>
      <c r="E51" s="22" t="n"/>
      <c r="F51" s="21" t="n"/>
      <c r="G51" s="5" t="n"/>
      <c r="H51" s="5" t="n"/>
      <c r="I51" s="5" t="n"/>
      <c r="J51" s="5" t="n"/>
    </row>
    <row r="52">
      <c r="A52" s="5" t="n"/>
      <c r="B52" s="5" t="n"/>
      <c r="C52" s="5" t="n"/>
      <c r="D52" s="5" t="n"/>
      <c r="E52" s="22" t="n"/>
      <c r="F52" s="21" t="n"/>
      <c r="G52" s="5" t="n"/>
      <c r="H52" s="5" t="n"/>
      <c r="I52" s="5" t="n"/>
      <c r="J52" s="5" t="n"/>
    </row>
    <row r="53">
      <c r="A53" s="5" t="n"/>
      <c r="B53" s="5" t="n"/>
      <c r="C53" s="5" t="n"/>
      <c r="D53" s="5" t="n"/>
      <c r="E53" s="22" t="n"/>
      <c r="F53" s="21" t="n"/>
      <c r="G53" s="5" t="n"/>
      <c r="H53" s="5" t="n"/>
      <c r="I53" s="5" t="n"/>
      <c r="J53" s="5" t="n"/>
    </row>
    <row r="54">
      <c r="A54" s="5" t="n"/>
      <c r="B54" s="5" t="n"/>
      <c r="C54" s="5" t="n"/>
      <c r="D54" s="5" t="n"/>
      <c r="E54" s="22" t="n"/>
      <c r="F54" s="21" t="n"/>
      <c r="G54" s="5" t="n"/>
      <c r="H54" s="5" t="n"/>
      <c r="I54" s="5" t="n"/>
      <c r="J54" s="5" t="n"/>
    </row>
    <row r="55">
      <c r="A55" s="5" t="n"/>
      <c r="B55" s="5" t="n"/>
      <c r="C55" s="5" t="n"/>
      <c r="D55" s="5" t="n"/>
      <c r="E55" s="22" t="n"/>
      <c r="F55" s="21" t="n"/>
      <c r="G55" s="5" t="n"/>
      <c r="H55" s="5" t="n"/>
      <c r="I55" s="5" t="n"/>
      <c r="J55" s="5" t="n"/>
    </row>
    <row r="56">
      <c r="A56" s="5" t="n"/>
      <c r="B56" s="5" t="n"/>
      <c r="C56" s="5" t="n"/>
      <c r="D56" s="5" t="n"/>
      <c r="E56" s="22" t="n"/>
      <c r="F56" s="21" t="n"/>
      <c r="G56" s="5" t="n"/>
      <c r="H56" s="5" t="n"/>
      <c r="I56" s="5" t="n"/>
      <c r="J56" s="5" t="n"/>
    </row>
    <row r="57">
      <c r="A57" s="5" t="n"/>
      <c r="B57" s="5" t="n"/>
      <c r="C57" s="5" t="n"/>
      <c r="D57" s="5" t="n"/>
      <c r="E57" s="22" t="n"/>
      <c r="F57" s="21" t="n"/>
      <c r="G57" s="5" t="n"/>
      <c r="H57" s="5" t="n"/>
      <c r="I57" s="5" t="n"/>
      <c r="J57" s="5" t="n"/>
    </row>
    <row r="58">
      <c r="A58" s="5" t="n"/>
      <c r="B58" s="5" t="n"/>
      <c r="C58" s="5" t="n"/>
      <c r="D58" s="5" t="n"/>
      <c r="E58" s="22" t="n"/>
      <c r="F58" s="21" t="n"/>
      <c r="G58" s="5" t="n"/>
      <c r="H58" s="5" t="n"/>
      <c r="I58" s="5" t="n"/>
      <c r="J58" s="5" t="n"/>
    </row>
    <row r="59">
      <c r="A59" s="5" t="n"/>
      <c r="B59" s="5" t="n"/>
      <c r="C59" s="5" t="n"/>
      <c r="D59" s="5" t="n"/>
      <c r="E59" s="22" t="n"/>
      <c r="F59" s="21" t="n"/>
      <c r="G59" s="5" t="n"/>
      <c r="H59" s="5" t="n"/>
      <c r="I59" s="5" t="n"/>
      <c r="J59" s="5" t="n"/>
    </row>
    <row r="60">
      <c r="A60" s="5" t="n"/>
      <c r="B60" s="5" t="n"/>
      <c r="C60" s="5" t="n"/>
      <c r="D60" s="5" t="n"/>
      <c r="E60" s="22" t="n"/>
      <c r="F60" s="21" t="n"/>
      <c r="G60" s="5" t="n"/>
      <c r="H60" s="5" t="n"/>
      <c r="I60" s="5" t="n"/>
      <c r="J60" s="5" t="n"/>
    </row>
    <row r="61">
      <c r="A61" s="5" t="n"/>
      <c r="B61" s="5" t="n"/>
      <c r="C61" s="5" t="n"/>
      <c r="D61" s="5" t="n"/>
      <c r="E61" s="22" t="n"/>
      <c r="F61" s="21" t="n"/>
      <c r="G61" s="5" t="n"/>
      <c r="H61" s="5" t="n"/>
      <c r="I61" s="5" t="n"/>
      <c r="J61" s="5" t="n"/>
    </row>
    <row r="62">
      <c r="A62" s="5" t="n"/>
      <c r="B62" s="5" t="n"/>
      <c r="C62" s="5" t="n"/>
      <c r="D62" s="5" t="n"/>
      <c r="E62" s="22" t="n"/>
      <c r="F62" s="21" t="n"/>
      <c r="G62" s="5" t="n"/>
      <c r="H62" s="5" t="n"/>
      <c r="I62" s="5" t="n"/>
      <c r="J62" s="5" t="n"/>
    </row>
    <row r="63">
      <c r="A63" s="5" t="n"/>
      <c r="B63" s="5" t="n"/>
      <c r="C63" s="5" t="n"/>
      <c r="D63" s="5" t="n"/>
      <c r="E63" s="22" t="n"/>
      <c r="F63" s="21" t="n"/>
      <c r="G63" s="5" t="n"/>
      <c r="H63" s="5" t="n"/>
      <c r="I63" s="5" t="n"/>
      <c r="J63" s="5" t="n"/>
    </row>
    <row r="64">
      <c r="A64" s="5" t="n"/>
      <c r="B64" s="5" t="n"/>
      <c r="C64" s="5" t="n"/>
      <c r="D64" s="5" t="n"/>
      <c r="E64" s="22" t="n"/>
      <c r="F64" s="21" t="n"/>
      <c r="G64" s="5" t="n"/>
      <c r="H64" s="5" t="n"/>
      <c r="I64" s="5" t="n"/>
      <c r="J64" s="5" t="n"/>
    </row>
    <row r="65">
      <c r="A65" s="5" t="n"/>
      <c r="B65" s="5" t="n"/>
      <c r="C65" s="5" t="n"/>
      <c r="D65" s="5" t="n"/>
      <c r="E65" s="22" t="n"/>
      <c r="F65" s="21" t="n"/>
      <c r="G65" s="5" t="n"/>
      <c r="H65" s="5" t="n"/>
      <c r="I65" s="5" t="n"/>
      <c r="J65" s="5" t="n"/>
    </row>
    <row r="66">
      <c r="A66" s="5" t="n"/>
      <c r="B66" s="5" t="n"/>
      <c r="C66" s="5" t="n"/>
      <c r="D66" s="5" t="n"/>
      <c r="E66" s="22" t="n"/>
      <c r="F66" s="21" t="n"/>
      <c r="G66" s="5" t="n"/>
      <c r="H66" s="5" t="n"/>
      <c r="I66" s="5" t="n"/>
      <c r="J66" s="5" t="n"/>
    </row>
    <row r="67">
      <c r="A67" s="5" t="n"/>
      <c r="B67" s="5" t="n"/>
      <c r="C67" s="5" t="n"/>
      <c r="D67" s="5" t="n"/>
      <c r="E67" s="22" t="n"/>
      <c r="F67" s="21" t="n"/>
      <c r="G67" s="5" t="n"/>
      <c r="H67" s="5" t="n"/>
      <c r="I67" s="5" t="n"/>
      <c r="J67" s="5" t="n"/>
    </row>
    <row r="68">
      <c r="A68" s="5" t="n"/>
      <c r="B68" s="5" t="n"/>
      <c r="C68" s="5" t="n"/>
      <c r="D68" s="5" t="n"/>
      <c r="E68" s="22" t="n"/>
      <c r="F68" s="21" t="n"/>
      <c r="G68" s="5" t="n"/>
      <c r="H68" s="5" t="n"/>
      <c r="I68" s="5" t="n"/>
      <c r="J68" s="5" t="n"/>
    </row>
    <row r="69">
      <c r="A69" s="5" t="n"/>
      <c r="B69" s="5" t="n"/>
      <c r="C69" s="5" t="n"/>
      <c r="D69" s="5" t="n"/>
      <c r="E69" s="22" t="n"/>
      <c r="F69" s="21" t="n"/>
      <c r="G69" s="5" t="n"/>
      <c r="H69" s="5" t="n"/>
      <c r="I69" s="5" t="n"/>
      <c r="J69" s="5" t="n"/>
    </row>
    <row r="70">
      <c r="A70" s="5" t="n"/>
      <c r="B70" s="5" t="n"/>
      <c r="C70" s="5" t="n"/>
      <c r="D70" s="5" t="n"/>
      <c r="E70" s="22" t="n"/>
      <c r="F70" s="21" t="n"/>
      <c r="G70" s="5" t="n"/>
      <c r="H70" s="5" t="n"/>
      <c r="I70" s="5" t="n"/>
      <c r="J70" s="5" t="n"/>
    </row>
    <row r="71">
      <c r="A71" s="5" t="n"/>
      <c r="B71" s="5" t="n"/>
      <c r="C71" s="5" t="n"/>
      <c r="D71" s="5" t="n"/>
      <c r="E71" s="22" t="n"/>
      <c r="F71" s="21" t="n"/>
      <c r="G71" s="5" t="n"/>
      <c r="H71" s="5" t="n"/>
      <c r="I71" s="5" t="n"/>
      <c r="J71" s="5" t="n"/>
    </row>
    <row r="72">
      <c r="A72" s="5" t="n"/>
      <c r="B72" s="5" t="n"/>
      <c r="C72" s="5" t="n"/>
      <c r="D72" s="5" t="n"/>
      <c r="E72" s="22" t="n"/>
      <c r="F72" s="21" t="n"/>
      <c r="G72" s="5" t="n"/>
      <c r="H72" s="5" t="n"/>
      <c r="I72" s="5" t="n"/>
      <c r="J72" s="5" t="n"/>
    </row>
    <row r="73">
      <c r="A73" s="5" t="n"/>
      <c r="B73" s="5" t="n"/>
      <c r="C73" s="5" t="n"/>
      <c r="D73" s="5" t="n"/>
      <c r="E73" s="22" t="n"/>
      <c r="F73" s="21" t="n"/>
      <c r="G73" s="5" t="n"/>
      <c r="H73" s="5" t="n"/>
      <c r="I73" s="5" t="n"/>
      <c r="J73" s="5" t="n"/>
    </row>
    <row r="74">
      <c r="A74" s="5" t="n"/>
      <c r="B74" s="5" t="n"/>
      <c r="C74" s="5" t="n"/>
      <c r="D74" s="5" t="n"/>
      <c r="E74" s="22" t="n"/>
      <c r="F74" s="21" t="n"/>
      <c r="G74" s="5" t="n"/>
      <c r="H74" s="5" t="n"/>
      <c r="I74" s="5" t="n"/>
      <c r="J74" s="5" t="n"/>
    </row>
    <row r="75">
      <c r="A75" s="5" t="n"/>
      <c r="B75" s="5" t="n"/>
      <c r="C75" s="5" t="n"/>
      <c r="D75" s="5" t="n"/>
      <c r="E75" s="22" t="n"/>
      <c r="F75" s="21" t="n"/>
      <c r="G75" s="5" t="n"/>
      <c r="H75" s="5" t="n"/>
      <c r="I75" s="5" t="n"/>
      <c r="J75" s="5" t="n"/>
    </row>
    <row r="76">
      <c r="A76" s="5" t="n"/>
      <c r="B76" s="5" t="n"/>
      <c r="C76" s="5" t="n"/>
      <c r="D76" s="5" t="n"/>
      <c r="E76" s="22" t="n"/>
      <c r="F76" s="21" t="n"/>
      <c r="G76" s="5" t="n"/>
      <c r="H76" s="5" t="n"/>
      <c r="I76" s="5" t="n"/>
      <c r="J76" s="5" t="n"/>
    </row>
    <row r="77">
      <c r="A77" s="5" t="n"/>
      <c r="B77" s="5" t="n"/>
      <c r="C77" s="5" t="n"/>
      <c r="D77" s="5" t="n"/>
      <c r="E77" s="22" t="n"/>
      <c r="F77" s="21" t="n"/>
      <c r="G77" s="5" t="n"/>
      <c r="H77" s="5" t="n"/>
      <c r="I77" s="5" t="n"/>
      <c r="J77" s="5" t="n"/>
    </row>
    <row r="78">
      <c r="A78" s="5" t="n"/>
      <c r="B78" s="5" t="n"/>
      <c r="C78" s="5" t="n"/>
      <c r="D78" s="5" t="n"/>
      <c r="E78" s="22" t="n"/>
      <c r="F78" s="21" t="n"/>
      <c r="G78" s="5" t="n"/>
      <c r="H78" s="5" t="n"/>
      <c r="I78" s="5" t="n"/>
      <c r="J78" s="5" t="n"/>
    </row>
    <row r="79">
      <c r="A79" s="5" t="n"/>
      <c r="B79" s="5" t="n"/>
      <c r="C79" s="5" t="n"/>
      <c r="D79" s="5" t="n"/>
      <c r="E79" s="22" t="n"/>
      <c r="F79" s="21" t="n"/>
      <c r="G79" s="5" t="n"/>
      <c r="H79" s="5" t="n"/>
      <c r="I79" s="5" t="n"/>
      <c r="J79" s="5" t="n"/>
    </row>
    <row r="80">
      <c r="A80" s="5" t="n"/>
      <c r="B80" s="5" t="n"/>
      <c r="C80" s="5" t="n"/>
      <c r="D80" s="5" t="n"/>
      <c r="E80" s="22" t="n"/>
      <c r="F80" s="21" t="n"/>
      <c r="G80" s="5" t="n"/>
      <c r="H80" s="5" t="n"/>
      <c r="I80" s="5" t="n"/>
      <c r="J80" s="5" t="n"/>
    </row>
    <row r="81">
      <c r="A81" s="5" t="n"/>
      <c r="B81" s="5" t="n"/>
      <c r="C81" s="5" t="n"/>
      <c r="D81" s="5" t="n"/>
      <c r="E81" s="22" t="n"/>
      <c r="F81" s="21" t="n"/>
      <c r="G81" s="5" t="n"/>
      <c r="H81" s="5" t="n"/>
      <c r="I81" s="5" t="n"/>
      <c r="J81" s="5" t="n"/>
    </row>
    <row r="82">
      <c r="A82" s="5" t="n"/>
      <c r="B82" s="5" t="n"/>
      <c r="C82" s="5" t="n"/>
      <c r="D82" s="5" t="n"/>
      <c r="E82" s="22" t="n"/>
      <c r="F82" s="21" t="n"/>
      <c r="G82" s="5" t="n"/>
      <c r="H82" s="5" t="n"/>
      <c r="I82" s="5" t="n"/>
      <c r="J82" s="5" t="n"/>
    </row>
    <row r="83">
      <c r="A83" s="5" t="n"/>
      <c r="B83" s="5" t="n"/>
      <c r="C83" s="5" t="n"/>
      <c r="D83" s="5" t="n"/>
      <c r="E83" s="22" t="n"/>
      <c r="F83" s="21" t="n"/>
      <c r="G83" s="5" t="n"/>
      <c r="H83" s="5" t="n"/>
      <c r="I83" s="5" t="n"/>
      <c r="J83" s="5" t="n"/>
    </row>
    <row r="84">
      <c r="A84" s="5" t="n"/>
      <c r="B84" s="5" t="n"/>
      <c r="C84" s="5" t="n"/>
      <c r="D84" s="5" t="n"/>
      <c r="E84" s="22" t="n"/>
      <c r="F84" s="21" t="n"/>
      <c r="G84" s="5" t="n"/>
      <c r="H84" s="5" t="n"/>
      <c r="I84" s="5" t="n"/>
      <c r="J84" s="5" t="n"/>
    </row>
    <row r="85">
      <c r="A85" s="5" t="n"/>
      <c r="B85" s="5" t="n"/>
      <c r="C85" s="5" t="n"/>
      <c r="D85" s="5" t="n"/>
      <c r="E85" s="22" t="n"/>
      <c r="F85" s="21" t="n"/>
      <c r="G85" s="5" t="n"/>
      <c r="H85" s="5" t="n"/>
      <c r="I85" s="5" t="n"/>
      <c r="J85" s="5" t="n"/>
    </row>
    <row r="86">
      <c r="A86" s="5" t="n"/>
      <c r="B86" s="5" t="n"/>
      <c r="C86" s="5" t="n"/>
      <c r="D86" s="5" t="n"/>
      <c r="E86" s="22" t="n"/>
      <c r="F86" s="21" t="n"/>
      <c r="G86" s="5" t="n"/>
      <c r="H86" s="5" t="n"/>
      <c r="I86" s="5" t="n"/>
      <c r="J86" s="5" t="n"/>
    </row>
    <row r="87">
      <c r="A87" s="5" t="n"/>
      <c r="B87" s="5" t="n"/>
      <c r="C87" s="5" t="n"/>
      <c r="D87" s="5" t="n"/>
      <c r="E87" s="22" t="n"/>
      <c r="F87" s="21" t="n"/>
      <c r="G87" s="5" t="n"/>
      <c r="H87" s="5" t="n"/>
      <c r="I87" s="5" t="n"/>
      <c r="J87" s="5" t="n"/>
    </row>
    <row r="88">
      <c r="A88" s="5" t="n"/>
      <c r="B88" s="5" t="n"/>
      <c r="C88" s="5" t="n"/>
      <c r="D88" s="5" t="n"/>
      <c r="E88" s="22" t="n"/>
      <c r="F88" s="21" t="n"/>
      <c r="G88" s="5" t="n"/>
      <c r="H88" s="5" t="n"/>
      <c r="I88" s="5" t="n"/>
      <c r="J88" s="5" t="n"/>
    </row>
    <row r="89">
      <c r="A89" s="5" t="n"/>
      <c r="B89" s="5" t="n"/>
      <c r="C89" s="5" t="n"/>
      <c r="D89" s="5" t="n"/>
      <c r="E89" s="22" t="n"/>
      <c r="F89" s="21" t="n"/>
      <c r="G89" s="5" t="n"/>
      <c r="H89" s="5" t="n"/>
      <c r="I89" s="5" t="n"/>
      <c r="J89" s="5" t="n"/>
    </row>
    <row r="90">
      <c r="A90" s="5" t="n"/>
      <c r="B90" s="5" t="n"/>
      <c r="C90" s="5" t="n"/>
      <c r="D90" s="5" t="n"/>
      <c r="E90" s="22" t="n"/>
      <c r="F90" s="21" t="n"/>
      <c r="G90" s="5" t="n"/>
      <c r="H90" s="5" t="n"/>
      <c r="I90" s="5" t="n"/>
      <c r="J90" s="5" t="n"/>
    </row>
    <row r="91">
      <c r="A91" s="5" t="n"/>
      <c r="B91" s="5" t="n"/>
      <c r="C91" s="5" t="n"/>
      <c r="D91" s="5" t="n"/>
      <c r="E91" s="22" t="n"/>
      <c r="F91" s="21" t="n"/>
      <c r="G91" s="5" t="n"/>
      <c r="H91" s="5" t="n"/>
      <c r="I91" s="5" t="n"/>
      <c r="J91" s="5" t="n"/>
    </row>
    <row r="92">
      <c r="A92" s="5" t="n"/>
      <c r="B92" s="5" t="n"/>
      <c r="C92" s="5" t="n"/>
      <c r="D92" s="5" t="n"/>
      <c r="E92" s="22" t="n"/>
      <c r="F92" s="21" t="n"/>
      <c r="G92" s="5" t="n"/>
      <c r="H92" s="5" t="n"/>
      <c r="I92" s="5" t="n"/>
      <c r="J92" s="5" t="n"/>
    </row>
    <row r="93">
      <c r="A93" s="5" t="n"/>
      <c r="B93" s="5" t="n"/>
      <c r="C93" s="5" t="n"/>
      <c r="D93" s="5" t="n"/>
      <c r="E93" s="22" t="n"/>
      <c r="F93" s="21" t="n"/>
      <c r="G93" s="5" t="n"/>
      <c r="H93" s="5" t="n"/>
      <c r="I93" s="5" t="n"/>
      <c r="J93" s="5" t="n"/>
    </row>
    <row r="94">
      <c r="A94" s="5" t="n"/>
      <c r="B94" s="5" t="n"/>
      <c r="C94" s="5" t="n"/>
      <c r="D94" s="5" t="n"/>
      <c r="E94" s="22" t="n"/>
      <c r="F94" s="21" t="n"/>
      <c r="G94" s="5" t="n"/>
      <c r="H94" s="5" t="n"/>
      <c r="I94" s="5" t="n"/>
      <c r="J94" s="5" t="n"/>
    </row>
    <row r="95">
      <c r="A95" s="5" t="n"/>
      <c r="B95" s="5" t="n"/>
      <c r="C95" s="5" t="n"/>
      <c r="D95" s="5" t="n"/>
      <c r="E95" s="22" t="n"/>
      <c r="F95" s="21" t="n"/>
      <c r="G95" s="5" t="n"/>
      <c r="H95" s="5" t="n"/>
      <c r="I95" s="5" t="n"/>
      <c r="J95" s="5" t="n"/>
    </row>
    <row r="96">
      <c r="A96" s="5" t="n"/>
      <c r="B96" s="5" t="n"/>
      <c r="C96" s="5" t="n"/>
      <c r="D96" s="5" t="n"/>
      <c r="E96" s="22" t="n"/>
      <c r="F96" s="21" t="n"/>
      <c r="G96" s="5" t="n"/>
      <c r="H96" s="5" t="n"/>
      <c r="I96" s="5" t="n"/>
      <c r="J96" s="5" t="n"/>
    </row>
    <row r="97">
      <c r="A97" s="5" t="n"/>
      <c r="B97" s="5" t="n"/>
      <c r="C97" s="5" t="n"/>
      <c r="D97" s="5" t="n"/>
      <c r="E97" s="22" t="n"/>
      <c r="F97" s="21" t="n"/>
      <c r="G97" s="5" t="n"/>
      <c r="H97" s="5" t="n"/>
      <c r="I97" s="5" t="n"/>
      <c r="J97" s="5" t="n"/>
    </row>
    <row r="98">
      <c r="A98" s="5" t="n"/>
      <c r="B98" s="5" t="n"/>
      <c r="C98" s="5" t="n"/>
      <c r="D98" s="5" t="n"/>
      <c r="E98" s="22" t="n"/>
      <c r="F98" s="21" t="n"/>
      <c r="G98" s="5" t="n"/>
      <c r="H98" s="5" t="n"/>
      <c r="I98" s="5" t="n"/>
      <c r="J98" s="5" t="n"/>
    </row>
    <row r="99">
      <c r="A99" s="5" t="n"/>
      <c r="B99" s="5" t="n"/>
      <c r="C99" s="5" t="n"/>
      <c r="D99" s="5" t="n"/>
      <c r="E99" s="22" t="n"/>
      <c r="F99" s="21" t="n"/>
      <c r="G99" s="5" t="n"/>
      <c r="H99" s="5" t="n"/>
      <c r="I99" s="5" t="n"/>
      <c r="J99" s="5" t="n"/>
    </row>
    <row r="100">
      <c r="A100" s="5" t="n"/>
      <c r="B100" s="5" t="n"/>
      <c r="C100" s="5" t="n"/>
      <c r="D100" s="5" t="n"/>
      <c r="E100" s="22" t="n"/>
      <c r="F100" s="21" t="n"/>
      <c r="G100" s="5" t="n"/>
      <c r="H100" s="5" t="n"/>
      <c r="I100" s="5" t="n"/>
      <c r="J100" s="5" t="n"/>
    </row>
    <row r="101">
      <c r="A101" s="5" t="n"/>
      <c r="B101" s="5" t="n"/>
      <c r="C101" s="5" t="n"/>
      <c r="D101" s="5" t="n"/>
      <c r="E101" s="22" t="n"/>
      <c r="F101" s="21" t="n"/>
      <c r="G101" s="5" t="n"/>
      <c r="H101" s="5" t="n"/>
      <c r="I101" s="5" t="n"/>
      <c r="J101" s="5" t="n"/>
    </row>
    <row r="102">
      <c r="A102" s="5" t="n"/>
      <c r="B102" s="5" t="n"/>
      <c r="C102" s="5" t="n"/>
      <c r="D102" s="5" t="n"/>
      <c r="E102" s="22" t="n"/>
      <c r="F102" s="21" t="n"/>
      <c r="G102" s="5" t="n"/>
      <c r="H102" s="5" t="n"/>
      <c r="I102" s="5" t="n"/>
      <c r="J102" s="5" t="n"/>
    </row>
    <row r="103">
      <c r="A103" s="5" t="n"/>
      <c r="B103" s="5" t="n"/>
      <c r="C103" s="5" t="n"/>
      <c r="D103" s="5" t="n"/>
      <c r="E103" s="22" t="n"/>
      <c r="F103" s="21" t="n"/>
      <c r="G103" s="5" t="n"/>
      <c r="H103" s="5" t="n"/>
      <c r="I103" s="5" t="n"/>
      <c r="J103" s="5" t="n"/>
    </row>
    <row r="104">
      <c r="A104" s="5" t="n"/>
      <c r="B104" s="5" t="n"/>
      <c r="C104" s="5" t="n"/>
      <c r="D104" s="5" t="n"/>
      <c r="E104" s="22" t="n"/>
      <c r="F104" s="21" t="n"/>
      <c r="G104" s="5" t="n"/>
      <c r="H104" s="5" t="n"/>
      <c r="I104" s="5" t="n"/>
      <c r="J104" s="5" t="n"/>
    </row>
  </sheetData>
  <autoFilter ref="A4:J104"/>
  <mergeCells count="1">
    <mergeCell ref="A1:J1"/>
  </mergeCells>
  <dataValidations count="4">
    <dataValidation sqref="D5:D104" showDropDown="0" showInputMessage="0" showErrorMessage="0" allowBlank="0" type="list">
      <formula1>"Weekly,Monthly,Quarterly,Semiannual,Annual,Other"</formula1>
    </dataValidation>
    <dataValidation sqref="G5:G104 I5:I104" showDropDown="0" showInputMessage="0" showErrorMessage="0" allowBlank="0" type="list">
      <formula1>"Yes,No"</formula1>
    </dataValidation>
    <dataValidation sqref="C5:C104" showDropDown="0" showInputMessage="0" showErrorMessage="0" allowBlank="1" type="list">
      <formula1>='Setup &amp; Categories'!$A$11:$A$94</formula1>
    </dataValidation>
    <dataValidation sqref="H5:H104" showDropDown="0" showInputMessage="0" showErrorMessage="0" allowBlank="1" type="list">
      <formula1>='Setup &amp; Categories'!$C$19:$C$25</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
  <sheetViews>
    <sheetView showGridLines="0" zoomScale="90" workbookViewId="0">
      <selection activeCell="A1" sqref="A1"/>
    </sheetView>
  </sheetViews>
  <sheetFormatPr baseColWidth="8" defaultRowHeight="15"/>
  <cols>
    <col width="34" customWidth="1" min="1" max="1"/>
    <col width="22" customWidth="1" min="2" max="2"/>
    <col width="24" customWidth="1" min="3" max="3"/>
    <col width="5" customWidth="1" min="4" max="4"/>
    <col width="24" customWidth="1" min="5" max="5"/>
    <col width="18" customWidth="1" min="6" max="6"/>
  </cols>
  <sheetData>
    <row r="1">
      <c r="A1" s="17" t="inlineStr">
        <is>
          <t>TidyOps Cleaning Business Expense Tracker</t>
        </is>
      </c>
    </row>
    <row r="2">
      <c r="A2" s="2" t="inlineStr">
        <is>
          <t>Setup &amp; Categories | Template ID TPL-BIZ-005 | Version 1.0 | Updated September 2026</t>
        </is>
      </c>
    </row>
    <row r="4">
      <c r="A4" t="inlineStr">
        <is>
          <t>Business Name</t>
        </is>
      </c>
      <c r="B4" s="5" t="inlineStr">
        <is>
          <t>[Your Cleaning Company]</t>
        </is>
      </c>
    </row>
    <row r="5">
      <c r="A5" t="inlineStr">
        <is>
          <t>Reporting Year</t>
        </is>
      </c>
      <c r="B5" s="5" t="n">
        <v>2026</v>
      </c>
    </row>
    <row r="6">
      <c r="A6" t="inlineStr">
        <is>
          <t>High Expense Alert ($)</t>
        </is>
      </c>
      <c r="B6" s="22" t="n">
        <v>500</v>
      </c>
    </row>
    <row r="7">
      <c r="A7" t="inlineStr">
        <is>
          <t>Over Budget Warning %</t>
        </is>
      </c>
      <c r="B7" s="29" t="n">
        <v>0.1</v>
      </c>
    </row>
    <row r="8">
      <c r="A8" t="inlineStr">
        <is>
          <t>Near Budget Threshold %</t>
        </is>
      </c>
      <c r="B8" s="29" t="n">
        <v>0.9</v>
      </c>
    </row>
    <row r="10">
      <c r="A10" s="9" t="inlineStr">
        <is>
          <t>Expense Categories</t>
        </is>
      </c>
      <c r="C10" s="9" t="inlineStr">
        <is>
          <t>Expense Types</t>
        </is>
      </c>
      <c r="E10" s="9" t="inlineStr">
        <is>
          <t>Cost Behavior</t>
        </is>
      </c>
    </row>
    <row r="11">
      <c r="A11" t="inlineStr">
        <is>
          <t>Cleaner Wages</t>
        </is>
      </c>
      <c r="C11" t="inlineStr">
        <is>
          <t>Direct Job Cost</t>
        </is>
      </c>
      <c r="E11" t="inlineStr">
        <is>
          <t>Fixed</t>
        </is>
      </c>
    </row>
    <row r="12">
      <c r="A12" t="inlineStr">
        <is>
          <t>Payroll Taxes</t>
        </is>
      </c>
      <c r="C12" t="inlineStr">
        <is>
          <t>Overhead</t>
        </is>
      </c>
      <c r="E12" t="inlineStr">
        <is>
          <t>Variable</t>
        </is>
      </c>
    </row>
    <row r="13">
      <c r="A13" t="inlineStr">
        <is>
          <t>Workers Comp</t>
        </is>
      </c>
      <c r="C13" t="inlineStr">
        <is>
          <t>Payroll / Labor</t>
        </is>
      </c>
      <c r="E13" t="inlineStr">
        <is>
          <t>Mixed</t>
        </is>
      </c>
    </row>
    <row r="14">
      <c r="A14" t="inlineStr">
        <is>
          <t>Benefits</t>
        </is>
      </c>
      <c r="C14" t="inlineStr">
        <is>
          <t>Capital / Equipment</t>
        </is>
      </c>
    </row>
    <row r="15">
      <c r="A15" t="inlineStr">
        <is>
          <t>Bonuses</t>
        </is>
      </c>
      <c r="C15" t="inlineStr">
        <is>
          <t>Other</t>
        </is>
      </c>
    </row>
    <row r="16">
      <c r="A16" t="inlineStr">
        <is>
          <t>Training</t>
        </is>
      </c>
    </row>
    <row r="17">
      <c r="A17" t="inlineStr">
        <is>
          <t>Recruiting</t>
        </is>
      </c>
    </row>
    <row r="18">
      <c r="A18" t="inlineStr">
        <is>
          <t>Uniforms</t>
        </is>
      </c>
      <c r="C18" s="9" t="inlineStr">
        <is>
          <t>Payment Methods</t>
        </is>
      </c>
      <c r="E18" s="9" t="inlineStr">
        <is>
          <t>Receipt Status</t>
        </is>
      </c>
    </row>
    <row r="19">
      <c r="A19" t="inlineStr">
        <is>
          <t>Cleaning Chemicals</t>
        </is>
      </c>
      <c r="C19" t="inlineStr">
        <is>
          <t>Business Credit Card</t>
        </is>
      </c>
      <c r="E19" t="inlineStr">
        <is>
          <t>Received</t>
        </is>
      </c>
    </row>
    <row r="20">
      <c r="A20" t="inlineStr">
        <is>
          <t>Microfiber / Mop Supplies</t>
        </is>
      </c>
      <c r="C20" t="inlineStr">
        <is>
          <t>Business Debit Card</t>
        </is>
      </c>
      <c r="E20" t="inlineStr">
        <is>
          <t>Stored</t>
        </is>
      </c>
    </row>
    <row r="21">
      <c r="A21" t="inlineStr">
        <is>
          <t>Vacuum Supplies</t>
        </is>
      </c>
      <c r="C21" t="inlineStr">
        <is>
          <t>ACH</t>
        </is>
      </c>
      <c r="E21" t="inlineStr">
        <is>
          <t>Missing</t>
        </is>
      </c>
    </row>
    <row r="22">
      <c r="A22" t="inlineStr">
        <is>
          <t>Trash Liners</t>
        </is>
      </c>
      <c r="C22" t="inlineStr">
        <is>
          <t>Check</t>
        </is>
      </c>
      <c r="E22" t="inlineStr">
        <is>
          <t>Not Applicable</t>
        </is>
      </c>
    </row>
    <row r="23">
      <c r="A23" t="inlineStr">
        <is>
          <t>PPE</t>
        </is>
      </c>
      <c r="C23" t="inlineStr">
        <is>
          <t>Cash</t>
        </is>
      </c>
    </row>
    <row r="24">
      <c r="A24" t="inlineStr">
        <is>
          <t>Disposable Supplies</t>
        </is>
      </c>
      <c r="C24" t="inlineStr">
        <is>
          <t>Reimbursement</t>
        </is>
      </c>
    </row>
    <row r="25">
      <c r="A25" t="inlineStr">
        <is>
          <t>Guest / Client Consumables</t>
        </is>
      </c>
      <c r="C25" t="inlineStr">
        <is>
          <t>Other</t>
        </is>
      </c>
    </row>
    <row r="26">
      <c r="A26" t="inlineStr">
        <is>
          <t>Other Cleaning Supplies</t>
        </is>
      </c>
    </row>
    <row r="27">
      <c r="A27" t="inlineStr">
        <is>
          <t>Vacuums</t>
        </is>
      </c>
    </row>
    <row r="28">
      <c r="A28" t="inlineStr">
        <is>
          <t>Carpet Equipment</t>
        </is>
      </c>
    </row>
    <row r="29">
      <c r="A29" t="inlineStr">
        <is>
          <t>Floor Machines</t>
        </is>
      </c>
    </row>
    <row r="30">
      <c r="A30" t="inlineStr">
        <is>
          <t>Mops / Buckets</t>
        </is>
      </c>
    </row>
    <row r="31">
      <c r="A31" t="inlineStr">
        <is>
          <t>Extension Tools</t>
        </is>
      </c>
    </row>
    <row r="32">
      <c r="A32" t="inlineStr">
        <is>
          <t>Equipment Repairs</t>
        </is>
      </c>
    </row>
    <row r="33">
      <c r="A33" t="inlineStr">
        <is>
          <t>Replacement Parts</t>
        </is>
      </c>
    </row>
    <row r="34">
      <c r="A34" t="inlineStr">
        <is>
          <t>Equipment Rental</t>
        </is>
      </c>
    </row>
    <row r="35">
      <c r="A35" t="inlineStr">
        <is>
          <t>Fuel</t>
        </is>
      </c>
    </row>
    <row r="36">
      <c r="A36" t="inlineStr">
        <is>
          <t>Mileage</t>
        </is>
      </c>
    </row>
    <row r="37">
      <c r="A37" t="inlineStr">
        <is>
          <t>Vehicle Payment / Lease</t>
        </is>
      </c>
    </row>
    <row r="38">
      <c r="A38" t="inlineStr">
        <is>
          <t>Vehicle Insurance</t>
        </is>
      </c>
    </row>
    <row r="39">
      <c r="A39" t="inlineStr">
        <is>
          <t>Vehicle Maintenance</t>
        </is>
      </c>
    </row>
    <row r="40">
      <c r="A40" t="inlineStr">
        <is>
          <t>Vehicle Repairs</t>
        </is>
      </c>
    </row>
    <row r="41">
      <c r="A41" t="inlineStr">
        <is>
          <t>Parking</t>
        </is>
      </c>
    </row>
    <row r="42">
      <c r="A42" t="inlineStr">
        <is>
          <t>Tolls</t>
        </is>
      </c>
    </row>
    <row r="43">
      <c r="A43" t="inlineStr">
        <is>
          <t>Registration</t>
        </is>
      </c>
    </row>
    <row r="44">
      <c r="A44" t="inlineStr">
        <is>
          <t>General Liability Insurance</t>
        </is>
      </c>
    </row>
    <row r="45">
      <c r="A45" t="inlineStr">
        <is>
          <t>Commercial Auto Insurance</t>
        </is>
      </c>
    </row>
    <row r="46">
      <c r="A46" t="inlineStr">
        <is>
          <t>Bonding</t>
        </is>
      </c>
    </row>
    <row r="47">
      <c r="A47" t="inlineStr">
        <is>
          <t>Umbrella / Excess</t>
        </is>
      </c>
    </row>
    <row r="48">
      <c r="A48" t="inlineStr">
        <is>
          <t>Cyber Insurance</t>
        </is>
      </c>
    </row>
    <row r="49">
      <c r="A49" t="inlineStr">
        <is>
          <t>Other Insurance</t>
        </is>
      </c>
    </row>
    <row r="50">
      <c r="A50" t="inlineStr">
        <is>
          <t>Website</t>
        </is>
      </c>
    </row>
    <row r="51">
      <c r="A51" t="inlineStr">
        <is>
          <t>SEO</t>
        </is>
      </c>
    </row>
    <row r="52">
      <c r="A52" t="inlineStr">
        <is>
          <t>Paid Search</t>
        </is>
      </c>
    </row>
    <row r="53">
      <c r="A53" t="inlineStr">
        <is>
          <t>Social Advertising</t>
        </is>
      </c>
    </row>
    <row r="54">
      <c r="A54" t="inlineStr">
        <is>
          <t>Print Advertising</t>
        </is>
      </c>
    </row>
    <row r="55">
      <c r="A55" t="inlineStr">
        <is>
          <t>Flyers / Door Hangers</t>
        </is>
      </c>
    </row>
    <row r="56">
      <c r="A56" t="inlineStr">
        <is>
          <t>Referral Incentives</t>
        </is>
      </c>
    </row>
    <row r="57">
      <c r="A57" t="inlineStr">
        <is>
          <t>Promotional Materials</t>
        </is>
      </c>
    </row>
    <row r="58">
      <c r="A58" t="inlineStr">
        <is>
          <t>Photography / Content</t>
        </is>
      </c>
    </row>
    <row r="59">
      <c r="A59" t="inlineStr">
        <is>
          <t>TidyOps / Operations Software</t>
        </is>
      </c>
    </row>
    <row r="60">
      <c r="A60" t="inlineStr">
        <is>
          <t>Accounting Software</t>
        </is>
      </c>
    </row>
    <row r="61">
      <c r="A61" t="inlineStr">
        <is>
          <t>Payroll Software</t>
        </is>
      </c>
    </row>
    <row r="62">
      <c r="A62" t="inlineStr">
        <is>
          <t>Email / Phone Software</t>
        </is>
      </c>
    </row>
    <row r="63">
      <c r="A63" t="inlineStr">
        <is>
          <t>Cloud Storage</t>
        </is>
      </c>
    </row>
    <row r="64">
      <c r="A64" t="inlineStr">
        <is>
          <t>Website Hosting</t>
        </is>
      </c>
    </row>
    <row r="65">
      <c r="A65" t="inlineStr">
        <is>
          <t>Other Software</t>
        </is>
      </c>
    </row>
    <row r="66">
      <c r="A66" t="inlineStr">
        <is>
          <t>Office Supplies</t>
        </is>
      </c>
    </row>
    <row r="67">
      <c r="A67" t="inlineStr">
        <is>
          <t>Rent</t>
        </is>
      </c>
    </row>
    <row r="68">
      <c r="A68" t="inlineStr">
        <is>
          <t>Utilities</t>
        </is>
      </c>
    </row>
    <row r="69">
      <c r="A69" t="inlineStr">
        <is>
          <t>Phone / Internet</t>
        </is>
      </c>
    </row>
    <row r="70">
      <c r="A70" t="inlineStr">
        <is>
          <t>Postage</t>
        </is>
      </c>
    </row>
    <row r="71">
      <c r="A71" t="inlineStr">
        <is>
          <t>Printing</t>
        </is>
      </c>
    </row>
    <row r="72">
      <c r="A72" t="inlineStr">
        <is>
          <t>Administrative Labor</t>
        </is>
      </c>
    </row>
    <row r="73">
      <c r="A73" t="inlineStr">
        <is>
          <t>Bank Fees</t>
        </is>
      </c>
    </row>
    <row r="74">
      <c r="A74" t="inlineStr">
        <is>
          <t>Bookkeeping</t>
        </is>
      </c>
    </row>
    <row r="75">
      <c r="A75" t="inlineStr">
        <is>
          <t>Accounting</t>
        </is>
      </c>
    </row>
    <row r="76">
      <c r="A76" t="inlineStr">
        <is>
          <t>Legal</t>
        </is>
      </c>
    </row>
    <row r="77">
      <c r="A77" t="inlineStr">
        <is>
          <t>HR / Payroll Services</t>
        </is>
      </c>
    </row>
    <row r="78">
      <c r="A78" t="inlineStr">
        <is>
          <t>Consulting</t>
        </is>
      </c>
    </row>
    <row r="79">
      <c r="A79" t="inlineStr">
        <is>
          <t>Insurance Broker</t>
        </is>
      </c>
    </row>
    <row r="80">
      <c r="A80" t="inlineStr">
        <is>
          <t>Other Professional Fees</t>
        </is>
      </c>
    </row>
    <row r="81">
      <c r="A81" t="inlineStr">
        <is>
          <t>Business Registration</t>
        </is>
      </c>
    </row>
    <row r="82">
      <c r="A82" t="inlineStr">
        <is>
          <t>Licenses</t>
        </is>
      </c>
    </row>
    <row r="83">
      <c r="A83" t="inlineStr">
        <is>
          <t>Permits</t>
        </is>
      </c>
    </row>
    <row r="84">
      <c r="A84" t="inlineStr">
        <is>
          <t>Sales / Service Taxes</t>
        </is>
      </c>
    </row>
    <row r="85">
      <c r="A85" t="inlineStr">
        <is>
          <t>Other Government Fees</t>
        </is>
      </c>
    </row>
    <row r="86">
      <c r="A86" t="inlineStr">
        <is>
          <t>Customer Refunds</t>
        </is>
      </c>
    </row>
    <row r="87">
      <c r="A87" t="inlineStr">
        <is>
          <t>Reclean Costs</t>
        </is>
      </c>
    </row>
    <row r="88">
      <c r="A88" t="inlineStr">
        <is>
          <t>Damage / Claims</t>
        </is>
      </c>
    </row>
    <row r="89">
      <c r="A89" t="inlineStr">
        <is>
          <t>Bad Debt</t>
        </is>
      </c>
    </row>
    <row r="90">
      <c r="A90" t="inlineStr">
        <is>
          <t>Donations</t>
        </is>
      </c>
    </row>
    <row r="91">
      <c r="A91" t="inlineStr">
        <is>
          <t>Miscellaneous</t>
        </is>
      </c>
    </row>
    <row r="92">
      <c r="A92" t="inlineStr">
        <is>
          <t>Other</t>
        </is>
      </c>
    </row>
    <row r="95">
      <c r="A95" s="19" t="inlineStr">
        <is>
          <t>Important Notice</t>
        </is>
      </c>
    </row>
    <row r="96">
      <c r="A96" s="20" t="inlineStr">
        <is>
          <t>This tracker is a general business-management tool and is not accounting, tax, payroll, or legal advice. Expense classification and tax treatment vary by business and jurisdiction. Expenses recorded here are not automatically tax deductible. Consult qualified accounting and tax professionals for your actual books and filings.</t>
        </is>
      </c>
    </row>
    <row r="97"/>
    <row r="98"/>
    <row r="99"/>
    <row r="100"/>
  </sheetData>
  <mergeCells count="3">
    <mergeCell ref="A2:F2"/>
    <mergeCell ref="A96:F100"/>
    <mergeCell ref="A1:F1"/>
  </mergeCell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2026-09-09T00:19:41Z</dcterms:created>
  <dcterms:modified xmlns:dcterms="http://purl.org/dc/terms/" xmlns:xsi="http://www.w3.org/2001/XMLSchema-instance" xsi:type="dcterms:W3CDTF">2026-09-09T00:20:08Z</dcterms:modified>
</cp:coreProperties>
</file>