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ollow-Up Log" sheetId="1" state="visible" r:id="rId3"/>
    <sheet name="Customer Success Dashboard" sheetId="2" state="visible" r:id="rId4"/>
    <sheet name="Outcomes" sheetId="3" state="visible" r:id="rId5"/>
    <sheet name="Monthly Trends" sheetId="4" state="visible" r:id="rId6"/>
    <sheet name="Setup &amp; Lists" sheetId="5" state="visible" r:id="rId7"/>
  </sheets>
  <definedNames>
    <definedName function="false" hidden="true" localSheetId="0" name="_xlnm._FilterDatabase" vbProcedure="false">'Follow-Up Log'!$A$4:$Z$504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<sst xmlns="http://schemas.openxmlformats.org/spreadsheetml/2006/main" count="370" uniqueCount="228">
  <si>
    <t xml:space="preserve">TidyOps Cleaning Customer Follow-Up Tracker</t>
  </si>
  <si>
    <t xml:space="preserve">Blue text = editable input • Black text = formulas • Use the log as the single source of truth; dashboard tabs update automatically.</t>
  </si>
  <si>
    <t xml:space="preserve">Follow-Up ID</t>
  </si>
  <si>
    <t xml:space="preserve">Created Date</t>
  </si>
  <si>
    <t xml:space="preserve">Due Date</t>
  </si>
  <si>
    <t xml:space="preserve">Customer</t>
  </si>
  <si>
    <t xml:space="preserve">Follow-Up Type</t>
  </si>
  <si>
    <t xml:space="preserve">Assigned To</t>
  </si>
  <si>
    <t xml:space="preserve">Priority</t>
  </si>
  <si>
    <t xml:space="preserve">Status</t>
  </si>
  <si>
    <t xml:space="preserve">Last Contact</t>
  </si>
  <si>
    <t xml:space="preserve">Next Action</t>
  </si>
  <si>
    <t xml:space="preserve">Phone</t>
  </si>
  <si>
    <t xml:space="preserve">Email</t>
  </si>
  <si>
    <t xml:space="preserve">Service Type</t>
  </si>
  <si>
    <t xml:space="preserve">Frequency</t>
  </si>
  <si>
    <t xml:space="preserve">Current Price</t>
  </si>
  <si>
    <t xml:space="preserve">Related Job #</t>
  </si>
  <si>
    <t xml:space="preserve">Quality Score</t>
  </si>
  <si>
    <t xml:space="preserve">Issue / Reason</t>
  </si>
  <si>
    <t xml:space="preserve">Risk Level</t>
  </si>
  <si>
    <t xml:space="preserve">Revenue At Risk</t>
  </si>
  <si>
    <t xml:space="preserve">Outcome</t>
  </si>
  <si>
    <t xml:space="preserve">Positive Outcome?</t>
  </si>
  <si>
    <t xml:space="preserve">Completed Date</t>
  </si>
  <si>
    <t xml:space="preserve">Notes</t>
  </si>
  <si>
    <t xml:space="preserve">Alert</t>
  </si>
  <si>
    <t xml:space="preserve">Days to Due</t>
  </si>
  <si>
    <t xml:space="preserve">FU-0001</t>
  </si>
  <si>
    <t xml:space="preserve">Greenwood Family</t>
  </si>
  <si>
    <t xml:space="preserve">First-Service Check-In</t>
  </si>
  <si>
    <t xml:space="preserve">Customer Success</t>
  </si>
  <si>
    <t xml:space="preserve">Medium</t>
  </si>
  <si>
    <t xml:space="preserve">Open</t>
  </si>
  <si>
    <t xml:space="preserve">Confirm first clean and recurring schedule</t>
  </si>
  <si>
    <t xml:space="preserve">555-0101</t>
  </si>
  <si>
    <t xml:space="preserve">greenwood@example.com</t>
  </si>
  <si>
    <t xml:space="preserve">Standard Cleaning</t>
  </si>
  <si>
    <t xml:space="preserve">Every 2 Weeks</t>
  </si>
  <si>
    <t xml:space="preserve">JOB-2411</t>
  </si>
  <si>
    <t xml:space="preserve">First recurring service</t>
  </si>
  <si>
    <t xml:space="preserve">None</t>
  </si>
  <si>
    <t xml:space="preserve">Pending</t>
  </si>
  <si>
    <t xml:space="preserve">No</t>
  </si>
  <si>
    <t xml:space="preserve">FU-0002</t>
  </si>
  <si>
    <t xml:space="preserve">Oak Street Dental</t>
  </si>
  <si>
    <t xml:space="preserve">Complaint Follow-Up</t>
  </si>
  <si>
    <t xml:space="preserve">Operations Manager</t>
  </si>
  <si>
    <t xml:space="preserve">High</t>
  </si>
  <si>
    <t xml:space="preserve">Waiting on Customer</t>
  </si>
  <si>
    <t xml:space="preserve">Confirm corrective clean resolved restroom issue</t>
  </si>
  <si>
    <t xml:space="preserve">555-0102</t>
  </si>
  <si>
    <t xml:space="preserve">ops@oakdental.example</t>
  </si>
  <si>
    <t xml:space="preserve">Commercial / Janitorial</t>
  </si>
  <si>
    <t xml:space="preserve">Weekly</t>
  </si>
  <si>
    <t xml:space="preserve">JOB-2388</t>
  </si>
  <si>
    <t xml:space="preserve">Restroom quality complaint</t>
  </si>
  <si>
    <t xml:space="preserve">Issue Resolved</t>
  </si>
  <si>
    <t xml:space="preserve">Yes</t>
  </si>
  <si>
    <t xml:space="preserve">Corrective visit completed.</t>
  </si>
  <si>
    <t xml:space="preserve">FU-0003</t>
  </si>
  <si>
    <t xml:space="preserve">Lakeview Condos</t>
  </si>
  <si>
    <t xml:space="preserve">Renewal</t>
  </si>
  <si>
    <t xml:space="preserve">Owner</t>
  </si>
  <si>
    <t xml:space="preserve">Call property manager about annual renewal</t>
  </si>
  <si>
    <t xml:space="preserve">555-0103</t>
  </si>
  <si>
    <t xml:space="preserve">pm@lakeview.example</t>
  </si>
  <si>
    <t xml:space="preserve">Contract renewal</t>
  </si>
  <si>
    <t xml:space="preserve">FU-0004</t>
  </si>
  <si>
    <t xml:space="preserve">Miller Residence</t>
  </si>
  <si>
    <t xml:space="preserve">Review Request</t>
  </si>
  <si>
    <t xml:space="preserve">Low</t>
  </si>
  <si>
    <t xml:space="preserve">Send review request after successful deep clean</t>
  </si>
  <si>
    <t xml:space="preserve">555-0104</t>
  </si>
  <si>
    <t xml:space="preserve">miller@example.com</t>
  </si>
  <si>
    <t xml:space="preserve">Deep Cleaning</t>
  </si>
  <si>
    <t xml:space="preserve">One-Time</t>
  </si>
  <si>
    <t xml:space="preserve">JOB-2405</t>
  </si>
  <si>
    <t xml:space="preserve">Positive first service</t>
  </si>
  <si>
    <t xml:space="preserve">FU-0005</t>
  </si>
  <si>
    <t xml:space="preserve">Summit Offices</t>
  </si>
  <si>
    <t xml:space="preserve">Price Review</t>
  </si>
  <si>
    <t xml:space="preserve">Scheduled</t>
  </si>
  <si>
    <t xml:space="preserve">Review new monthly rate with facilities manager</t>
  </si>
  <si>
    <t xml:space="preserve">555-0105</t>
  </si>
  <si>
    <t xml:space="preserve">fm@summit.example</t>
  </si>
  <si>
    <t xml:space="preserve">Office Cleaning</t>
  </si>
  <si>
    <t xml:space="preserve">Annual price review</t>
  </si>
  <si>
    <t xml:space="preserve">FU-0006</t>
  </si>
  <si>
    <t xml:space="preserve">Rivera Home</t>
  </si>
  <si>
    <t xml:space="preserve">Reclean Follow-Up</t>
  </si>
  <si>
    <t xml:space="preserve">Supervisor</t>
  </si>
  <si>
    <t xml:space="preserve">Complete</t>
  </si>
  <si>
    <t xml:space="preserve">Confirm customer satisfied after reclean</t>
  </si>
  <si>
    <t xml:space="preserve">555-0106</t>
  </si>
  <si>
    <t xml:space="preserve">rivera@example.com</t>
  </si>
  <si>
    <t xml:space="preserve">Monthly</t>
  </si>
  <si>
    <t xml:space="preserve">JOB-2414</t>
  </si>
  <si>
    <t xml:space="preserve">Missed baseboards</t>
  </si>
  <si>
    <t xml:space="preserve">Satisfied</t>
  </si>
  <si>
    <t xml:space="preserve">Customer confirmed issue resolved.</t>
  </si>
  <si>
    <t xml:space="preserve">FU-0007</t>
  </si>
  <si>
    <t xml:space="preserve">Bluebird Rentals</t>
  </si>
  <si>
    <t xml:space="preserve">Add-On / Upsell Opportunity</t>
  </si>
  <si>
    <t xml:space="preserve">Sales</t>
  </si>
  <si>
    <t xml:space="preserve">Offer linen restock management</t>
  </si>
  <si>
    <t xml:space="preserve">555-0107</t>
  </si>
  <si>
    <t xml:space="preserve">host@bluebird.example</t>
  </si>
  <si>
    <t xml:space="preserve">Vacation Rental Turnover</t>
  </si>
  <si>
    <t xml:space="preserve">JOB-2366</t>
  </si>
  <si>
    <t xml:space="preserve">Possible inventory add-on</t>
  </si>
  <si>
    <t xml:space="preserve">FU-0008</t>
  </si>
  <si>
    <t xml:space="preserve">Henderson Home</t>
  </si>
  <si>
    <t xml:space="preserve">Cancellation Save Attempt</t>
  </si>
  <si>
    <t xml:space="preserve">Offer reduced frequency instead of cancellation</t>
  </si>
  <si>
    <t xml:space="preserve">555-0108</t>
  </si>
  <si>
    <t xml:space="preserve">henderson@example.com</t>
  </si>
  <si>
    <t xml:space="preserve">Budget concern</t>
  </si>
  <si>
    <t xml:space="preserve">Retained</t>
  </si>
  <si>
    <t xml:space="preserve">Moved to every 4 weeks.</t>
  </si>
  <si>
    <t xml:space="preserve">FU-0009</t>
  </si>
  <si>
    <t xml:space="preserve">Northside Studio</t>
  </si>
  <si>
    <t xml:space="preserve">Payment Follow-Up</t>
  </si>
  <si>
    <t xml:space="preserve">Office Manager</t>
  </si>
  <si>
    <t xml:space="preserve">Follow up on failed ACH</t>
  </si>
  <si>
    <t xml:space="preserve">555-0109</t>
  </si>
  <si>
    <t xml:space="preserve">billing@northside.example</t>
  </si>
  <si>
    <t xml:space="preserve">JOB-2355</t>
  </si>
  <si>
    <t xml:space="preserve">Failed payment</t>
  </si>
  <si>
    <t xml:space="preserve">FU-0010</t>
  </si>
  <si>
    <t xml:space="preserve">Garcia Residence</t>
  </si>
  <si>
    <t xml:space="preserve">Referral Request</t>
  </si>
  <si>
    <t xml:space="preserve">Ask for referral after 6 months of service</t>
  </si>
  <si>
    <t xml:space="preserve">555-0110</t>
  </si>
  <si>
    <t xml:space="preserve">garcia@example.com</t>
  </si>
  <si>
    <t xml:space="preserve">Long-term happy customer</t>
  </si>
  <si>
    <t xml:space="preserve">Customer Success Dashboard</t>
  </si>
  <si>
    <t xml:space="preserve">Operational view of open follow-ups, retention risk, customer outcomes, and upcoming actions.</t>
  </si>
  <si>
    <t xml:space="preserve">Open Follow-Ups</t>
  </si>
  <si>
    <t xml:space="preserve">Overdue</t>
  </si>
  <si>
    <t xml:space="preserve">Due This Week</t>
  </si>
  <si>
    <t xml:space="preserve">At-Risk Customers</t>
  </si>
  <si>
    <t xml:space="preserve">Revenue at Risk</t>
  </si>
  <si>
    <t xml:space="preserve">Reviews Received</t>
  </si>
  <si>
    <t xml:space="preserve">Rebookings Won</t>
  </si>
  <si>
    <t xml:space="preserve">Renewals Won</t>
  </si>
  <si>
    <t xml:space="preserve">OPEN FOLLOW-UPS BY TYPE</t>
  </si>
  <si>
    <t xml:space="preserve">PRIORITY / RISK</t>
  </si>
  <si>
    <t xml:space="preserve">High Priority</t>
  </si>
  <si>
    <t xml:space="preserve">Quality Follow-Up</t>
  </si>
  <si>
    <t xml:space="preserve">Rebooking</t>
  </si>
  <si>
    <t xml:space="preserve">At-Risk Customer Outreach</t>
  </si>
  <si>
    <t xml:space="preserve">Seasonal Reactivation</t>
  </si>
  <si>
    <t xml:space="preserve">Other</t>
  </si>
  <si>
    <t xml:space="preserve">FOLLOW-UP PERFORMANCE</t>
  </si>
  <si>
    <t xml:space="preserve">Completed</t>
  </si>
  <si>
    <t xml:space="preserve">Positive Outcomes</t>
  </si>
  <si>
    <t xml:space="preserve">On-Time Completion Rate</t>
  </si>
  <si>
    <t xml:space="preserve">MANAGEMENT ACTION PLAN</t>
  </si>
  <si>
    <t xml:space="preserve">Customers needing immediate attention</t>
  </si>
  <si>
    <t xml:space="preserve">Accounts due for price review</t>
  </si>
  <si>
    <t xml:space="preserve">Customers to ask for reviews</t>
  </si>
  <si>
    <t xml:space="preserve">Past customers to re-engage</t>
  </si>
  <si>
    <t xml:space="preserve">Follow-Up Outcomes</t>
  </si>
  <si>
    <t xml:space="preserve">Success metrics by follow-up type. Positive Outcome? is an explicit user input so the business can define what counts as success.</t>
  </si>
  <si>
    <t xml:space="preserve">Positive Outcome</t>
  </si>
  <si>
    <t xml:space="preserve">Success Rate</t>
  </si>
  <si>
    <t xml:space="preserve">Monthly Follow-Up Trends</t>
  </si>
  <si>
    <t xml:space="preserve">Reporting Year</t>
  </si>
  <si>
    <t xml:space="preserve">Month</t>
  </si>
  <si>
    <t xml:space="preserve">Created</t>
  </si>
  <si>
    <t xml:space="preserve">Overdue Created</t>
  </si>
  <si>
    <t xml:space="preserve">Rebookings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</si>
  <si>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</si>
  <si>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</si>
  <si>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</si>
  <si>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</si>
  <si>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</si>
  <si>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</si>
  <si>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</si>
  <si>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</si>
  <si>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</si>
  <si>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</si>
  <si>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</si>
  <si>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</si>
  <si>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TidyOps Cleaning Customer Follow-Up Tracker — Setup &amp; Lists</t>
  </si>
  <si>
    <t xml:space="preserve">Template ID</t>
  </si>
  <si>
    <t xml:space="preserve">TPL-BIZ-009</t>
  </si>
  <si>
    <t xml:space="preserve">Version</t>
  </si>
  <si>
    <t xml:space="preserve">1.0</t>
  </si>
  <si>
    <t xml:space="preserve">Updated</t>
  </si>
  <si>
    <t xml:space="preserve">September 2026</t>
  </si>
  <si>
    <t xml:space="preserve">Purpose</t>
  </si>
  <si>
    <t xml:space="preserve">Track customer follow-ups, retention activity, quality issues, reviews, rebooking, renewals, and at-risk accounts.</t>
  </si>
  <si>
    <t xml:space="preserve">Follow-Up Types</t>
  </si>
  <si>
    <t xml:space="preserve">Statuses</t>
  </si>
  <si>
    <t xml:space="preserve">Priorities</t>
  </si>
  <si>
    <t xml:space="preserve">Risk Levels</t>
  </si>
  <si>
    <t xml:space="preserve">Outcomes</t>
  </si>
  <si>
    <t xml:space="preserve">YesNo</t>
  </si>
  <si>
    <t xml:space="preserve">Service Types</t>
  </si>
  <si>
    <t xml:space="preserve">Frequencies</t>
  </si>
  <si>
    <t xml:space="preserve">Owners</t>
  </si>
  <si>
    <t xml:space="preserve">Move-In / Move-Out</t>
  </si>
  <si>
    <t xml:space="preserve">Review Received</t>
  </si>
  <si>
    <t xml:space="preserve">Every 4 Weeks</t>
  </si>
  <si>
    <t xml:space="preserve">Closed - No Action</t>
  </si>
  <si>
    <t xml:space="preserve">Referral Generated</t>
  </si>
  <si>
    <t xml:space="preserve">Rebooked</t>
  </si>
  <si>
    <t xml:space="preserve">Quarterly</t>
  </si>
  <si>
    <t xml:space="preserve">Renewed</t>
  </si>
  <si>
    <t xml:space="preserve">Post-Construction</t>
  </si>
  <si>
    <t xml:space="preserve">Custom</t>
  </si>
  <si>
    <t xml:space="preserve">Payment Resolved</t>
  </si>
  <si>
    <t xml:space="preserve">Price Accepted</t>
  </si>
  <si>
    <t xml:space="preserve">Paused</t>
  </si>
  <si>
    <t xml:space="preserve">No Response</t>
  </si>
  <si>
    <t xml:space="preserve">Declined</t>
  </si>
  <si>
    <t xml:space="preserve">Lost</t>
  </si>
  <si>
    <t xml:space="preserve">FOLLOW-UP TIMING CONTROLS</t>
  </si>
  <si>
    <t xml:space="preserve">Due soon window (days)</t>
  </si>
  <si>
    <t xml:space="preserve">First-service check-in target (days)</t>
  </si>
  <si>
    <t xml:space="preserve">Review request target (days after service)</t>
  </si>
  <si>
    <t xml:space="preserve">Rebooking reminder target (days)</t>
  </si>
  <si>
    <t xml:space="preserve">Renewal reminder target (days before end)</t>
  </si>
  <si>
    <t xml:space="preserve">Price review cadence (months)</t>
  </si>
  <si>
    <t xml:space="preserve">Privacy / communications notice</t>
  </si>
  <si>
    <t xml:space="preserve">Store customer contact, complaint, billing-status, and service-history data appropriately. Marketing texts, emails, calls, referral campaigns, and review requests may be subject to consent, opt-out, privacy, telemarketing, and platform rules. This workbook is a general operations tool, not legal advice.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</si>
</sst>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/d/yyyy"/>
    <numFmt numFmtId="166" formatCode="\$#,##0;[RED]&quot;($&quot;#,##0\);\-"/>
    <numFmt numFmtId="167" formatCode="0.0%"/>
    <numFmt numFmtId="168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11"/>
      <color rgb="FF666666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1"/>
      <color rgb="FF17365D"/>
      <name val="Cambria"/>
      <family val="0"/>
      <charset val="1"/>
    </font>
    <font>
      <b val="true"/>
      <sz val="15"/>
      <color rgb="FF000000"/>
      <name val="Cambria"/>
      <family val="0"/>
      <charset val="1"/>
    </font>
    <font>
      <sz val="11"/>
      <color rgb="FF666666"/>
      <name val="Cambria"/>
      <family val="0"/>
      <charset val="1"/>
    </font>
    <font>
      <b val="true"/>
      <sz val="11"/>
      <color rgb="FF666666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1"/>
      <color rgb="FFC65911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1F4E78"/>
        <bgColor rgb="FF17365D"/>
      </patternFill>
    </fill>
    <fill>
      <patternFill patternType="solid">
        <fgColor rgb="FFFFFFFF"/>
        <bgColor rgb="FFFFF2CC"/>
      </patternFill>
    </fill>
    <fill>
      <patternFill patternType="solid">
        <fgColor rgb="FFDDEBF7"/>
        <bgColor rgb="FFE2F0D9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7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4CCCC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C0C0C0"/>
      <rgbColor rgb="FF878787"/>
      <rgbColor rgb="FF9999FF"/>
      <rgbColor rgb="FFBE4B48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CE4D6"/>
      <rgbColor rgb="FF99CCFF"/>
      <rgbColor rgb="FFFF99CC"/>
      <rgbColor rgb="FFCC99FF"/>
      <rgbColor rgb="FFF4CCCC"/>
      <rgbColor rgb="FF4A7EBB"/>
      <rgbColor rgb="FF33CCCC"/>
      <rgbColor rgb="FF9BBB59"/>
      <rgbColor rgb="FFFFCC00"/>
      <rgbColor rgb="FFFF9900"/>
      <rgbColor rgb="FFC65911"/>
      <rgbColor rgb="FF8064A2"/>
      <rgbColor rgb="FF969696"/>
      <rgbColor rgb="FF17365D"/>
      <rgbColor rgb="FF4F81BD"/>
      <rgbColor rgb="FF003300"/>
      <rgbColor rgb="FF333300"/>
      <rgbColor rgb="FF993300"/>
      <rgbColor rgb="FFC0504D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Created vs Completed Follow-Ups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Trends'!B5</c:f>
              <c:strCache>
                <c:ptCount val="1"/>
                <c:pt idx="0">
                  <c:v>Created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Trends'!$A$6:$A$17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Trends'!$B$6:$B$17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'Monthly Trends'!C5</c:f>
              <c:strCache>
                <c:ptCount val="1"/>
                <c:pt idx="0">
                  <c:v>Completed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Trends'!$A$6:$A$17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Trends'!$C$6:$C$17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7257012"/>
        <c:axId val="17285631"/>
      </c:lineChart>
      <c:catAx>
        <c:axId val="9725701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7285631"/>
        <c:crosses val="autoZero"/>
        <c:auto val="1"/>
        <c:lblAlgn val="ctr"/>
        <c:lblOffset val="100"/>
        <c:noMultiLvlLbl val="0"/>
      </c:catAx>
      <c:valAx>
        <c:axId val="1728563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725701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Positive Outcomes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'Monthly Trends'!E5</c:f>
              <c:strCache>
                <c:ptCount val="1"/>
                <c:pt idx="0">
                  <c:v>Positive Outcomes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Trends'!$A$6:$A$17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Trends'!$E$6:$E$17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'Monthly Trends'!F5</c:f>
              <c:strCache>
                <c:ptCount val="1"/>
                <c:pt idx="0">
                  <c:v>Reviews Received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Trends'!$A$6:$A$17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Trends'!$F$6:$F$17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'Monthly Trends'!G5</c:f>
              <c:strCache>
                <c:ptCount val="1"/>
                <c:pt idx="0">
                  <c:v>Rebookings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Trends'!$A$6:$A$17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Trends'!$G$6:$G$17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3"/>
          <c:order val="3"/>
          <c:tx>
            <c:strRef>
              <c:f>'Monthly Trends'!H5</c:f>
              <c:strCache>
                <c:ptCount val="1"/>
                <c:pt idx="0">
                  <c:v>Renewals Won</c:v>
                </c:pt>
              </c:strCache>
            </c:strRef>
          </c:tx>
          <c:spPr>
            <a:solidFill>
              <a:srgbClr val="8064a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Trends'!$A$6:$A$17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Trends'!$H$6:$H$17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1341895"/>
        <c:axId val="26627613"/>
      </c:barChart>
      <c:catAx>
        <c:axId val="91341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627613"/>
        <c:crosses val="autoZero"/>
        <c:auto val="1"/>
        <c:lblAlgn val="ctr"/>
        <c:lblOffset val="100"/>
        <c:noMultiLvlLbl val="0"/>
      </c:catAx>
      <c:valAx>
        <c:axId val="266276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134189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17</xdr:col>
      <xdr:colOff>507600</xdr:colOff>
      <xdr:row>18</xdr:row>
      <xdr:rowOff>43200</xdr:rowOff>
    </xdr:to>
    <xdr:graphicFrame>
      <xdr:nvGraphicFramePr>
        <xdr:cNvPr id="0" name="Chart 1"/>
        <xdr:cNvGraphicFramePr/>
      </xdr:nvGraphicFramePr>
      <xdr:xfrm>
        <a:off x="9069840" y="89532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19</xdr:row>
      <xdr:rowOff>20880</xdr:rowOff>
    </xdr:from>
    <xdr:to>
      <xdr:col>17</xdr:col>
      <xdr:colOff>507600</xdr:colOff>
      <xdr:row>34</xdr:row>
      <xdr:rowOff>43200</xdr:rowOff>
    </xdr:to>
    <xdr:graphicFrame>
      <xdr:nvGraphicFramePr>
        <xdr:cNvPr id="1" name="Chart 2"/>
        <xdr:cNvGraphicFramePr/>
      </xdr:nvGraphicFramePr>
      <xdr:xfrm>
        <a:off x="9069840" y="394344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FollowUpLog" displayName="FollowUpLog" ref="A4:Z504" headerRowCount="1" totalsRowCount="0" totalsRowShown="0">
  <autoFilter ref="A4:Z504"/>
  <tableColumns count="26">
    <tableColumn id="1" name="Follow-Up ID"/>
    <tableColumn id="2" name="Created Date"/>
    <tableColumn id="3" name="Due Date"/>
    <tableColumn id="4" name="Customer"/>
    <tableColumn id="5" name="Follow-Up Type"/>
    <tableColumn id="6" name="Assigned To"/>
    <tableColumn id="7" name="Priority"/>
    <tableColumn id="8" name="Status"/>
    <tableColumn id="9" name="Last Contact"/>
    <tableColumn id="10" name="Next Action"/>
    <tableColumn id="11" name="Phone"/>
    <tableColumn id="12" name="Email"/>
    <tableColumn id="13" name="Service Type"/>
    <tableColumn id="14" name="Frequency"/>
    <tableColumn id="15" name="Current Price"/>
    <tableColumn id="16" name="Related Job #"/>
    <tableColumn id="17" name="Quality Score"/>
    <tableColumn id="18" name="Issue / Reason"/>
    <tableColumn id="19" name="Risk Level"/>
    <tableColumn id="20" name="Revenue At Risk"/>
    <tableColumn id="21" name="Outcome"/>
    <tableColumn id="22" name="Positive Outcome?"/>
    <tableColumn id="23" name="Completed Date"/>
    <tableColumn id="24" name="Notes"/>
    <tableColumn id="25" name="Alert"/>
    <tableColumn id="26" name="Days to Du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5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2"/>
    <col collapsed="false" customWidth="true" hidden="false" outlineLevel="0" max="4" min="4" style="0" width="24"/>
    <col collapsed="false" customWidth="true" hidden="false" outlineLevel="0" max="5" min="5" style="0" width="28"/>
    <col collapsed="false" customWidth="true" hidden="false" outlineLevel="0" max="6" min="6" style="0" width="18"/>
    <col collapsed="false" customWidth="true" hidden="false" outlineLevel="0" max="7" min="7" style="0" width="11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30"/>
    <col collapsed="false" customWidth="true" hidden="false" outlineLevel="0" max="11" min="11" style="0" width="16"/>
    <col collapsed="false" customWidth="true" hidden="false" outlineLevel="0" max="12" min="12" style="0" width="28"/>
    <col collapsed="false" customWidth="true" hidden="false" outlineLevel="0" max="13" min="13" style="0" width="24"/>
    <col collapsed="false" customWidth="true" hidden="false" outlineLevel="0" max="14" min="14" style="0" width="18"/>
    <col collapsed="false" customWidth="true" hidden="false" outlineLevel="0" max="15" min="15" style="0" width="14"/>
    <col collapsed="false" customWidth="true" hidden="false" outlineLevel="0" max="16" min="16" style="0" width="16"/>
    <col collapsed="false" customWidth="true" hidden="false" outlineLevel="0" max="17" min="17" style="0" width="13"/>
    <col collapsed="false" customWidth="true" hidden="false" outlineLevel="0" max="18" min="18" style="0" width="30"/>
    <col collapsed="false" customWidth="true" hidden="false" outlineLevel="0" max="19" min="19" style="0" width="12"/>
    <col collapsed="false" customWidth="true" hidden="false" outlineLevel="0" max="20" min="20" style="0" width="16"/>
    <col collapsed="false" customWidth="true" hidden="false" outlineLevel="0" max="21" min="21" style="0" width="22"/>
    <col collapsed="false" customWidth="true" hidden="false" outlineLevel="0" max="22" min="22" style="0" width="16"/>
    <col collapsed="false" customWidth="true" hidden="false" outlineLevel="0" max="23" min="23" style="0" width="14"/>
    <col collapsed="false" customWidth="true" hidden="false" outlineLevel="0" max="24" min="24" style="0" width="40"/>
    <col collapsed="false" customWidth="true" hidden="false" outlineLevel="0" max="25" min="25" style="0" width="18"/>
    <col collapsed="false" customWidth="true" hidden="false" outlineLevel="0" max="26" min="26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4" customFormat="false" ht="36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</row>
    <row r="5" customFormat="false" ht="15" hidden="false" customHeight="false" outlineLevel="0" collapsed="false">
      <c r="A5" s="4" t="s">
        <v>28</v>
      </c>
      <c r="B5" s="5" t="n">
        <v>46271</v>
      </c>
      <c r="C5" s="5" t="n">
        <v>46274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5" t="n">
        <v>46271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6" t="n">
        <v>165</v>
      </c>
      <c r="P5" s="4" t="s">
        <v>39</v>
      </c>
      <c r="Q5" s="7" t="n">
        <v>0.96</v>
      </c>
      <c r="R5" s="4" t="s">
        <v>40</v>
      </c>
      <c r="S5" s="4" t="s">
        <v>41</v>
      </c>
      <c r="T5" s="6" t="n">
        <v>0</v>
      </c>
      <c r="U5" s="4" t="s">
        <v>42</v>
      </c>
      <c r="V5" s="4" t="s">
        <v>43</v>
      </c>
      <c r="W5" s="5"/>
      <c r="X5" s="4"/>
      <c r="Y5" s="8" t="str">
        <f aca="true">IF($D5="","",IF(OR($H5="Complete",$H5="Closed - No Action"),"COMPLETE",IF($C5&lt;TODAY(),"OVERDUE",IF($C5=TODAY(),"DUE TODAY",IF($C5&lt;=TODAY()+'Setup &amp; Lists'!$B$29,"DUE SOON","UPCOMING")))))</f>
        <v>DUE TODAY</v>
      </c>
      <c r="Z5" s="9" t="n">
        <f aca="true">IF($D5="","",IF($C5="","",IF(OR($H5="Complete",$H5="Closed - No Action"),0,$C5-TODAY())))</f>
        <v>0</v>
      </c>
    </row>
    <row r="6" customFormat="false" ht="15" hidden="false" customHeight="false" outlineLevel="0" collapsed="false">
      <c r="A6" s="4" t="s">
        <v>44</v>
      </c>
      <c r="B6" s="5" t="n">
        <v>46266</v>
      </c>
      <c r="C6" s="5" t="n">
        <v>46270</v>
      </c>
      <c r="D6" s="4" t="s">
        <v>45</v>
      </c>
      <c r="E6" s="4" t="s">
        <v>46</v>
      </c>
      <c r="F6" s="4" t="s">
        <v>47</v>
      </c>
      <c r="G6" s="4" t="s">
        <v>48</v>
      </c>
      <c r="H6" s="4" t="s">
        <v>49</v>
      </c>
      <c r="I6" s="5" t="n">
        <v>46269</v>
      </c>
      <c r="J6" s="4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6" t="n">
        <v>620</v>
      </c>
      <c r="P6" s="4" t="s">
        <v>55</v>
      </c>
      <c r="Q6" s="7" t="n">
        <v>0.82</v>
      </c>
      <c r="R6" s="4" t="s">
        <v>56</v>
      </c>
      <c r="S6" s="4" t="s">
        <v>48</v>
      </c>
      <c r="T6" s="6" t="n">
        <v>2480</v>
      </c>
      <c r="U6" s="4" t="s">
        <v>57</v>
      </c>
      <c r="V6" s="4" t="s">
        <v>58</v>
      </c>
      <c r="W6" s="5" t="n">
        <v>46272</v>
      </c>
      <c r="X6" s="4" t="s">
        <v>59</v>
      </c>
      <c r="Y6" s="8" t="str">
        <f aca="true">IF($D6="","",IF(OR($H6="Complete",$H6="Closed - No Action"),"COMPLETE",IF($C6&lt;TODAY(),"OVERDUE",IF($C6=TODAY(),"DUE TODAY",IF($C6&lt;=TODAY()+'Setup &amp; Lists'!$B$29,"DUE SOON","UPCOMING")))))</f>
        <v>OVERDUE</v>
      </c>
      <c r="Z6" s="9" t="n">
        <f aca="true">IF($D6="","",IF($C6="","",IF(OR($H6="Complete",$H6="Closed - No Action"),0,$C6-TODAY())))</f>
        <v>-4</v>
      </c>
    </row>
    <row r="7" customFormat="false" ht="15" hidden="false" customHeight="false" outlineLevel="0" collapsed="false">
      <c r="A7" s="4" t="s">
        <v>60</v>
      </c>
      <c r="B7" s="5" t="n">
        <v>46267</v>
      </c>
      <c r="C7" s="5" t="n">
        <v>46273</v>
      </c>
      <c r="D7" s="4" t="s">
        <v>61</v>
      </c>
      <c r="E7" s="4" t="s">
        <v>62</v>
      </c>
      <c r="F7" s="4" t="s">
        <v>63</v>
      </c>
      <c r="G7" s="4" t="s">
        <v>48</v>
      </c>
      <c r="H7" s="4" t="s">
        <v>33</v>
      </c>
      <c r="I7" s="5" t="n">
        <v>46259</v>
      </c>
      <c r="J7" s="4" t="s">
        <v>64</v>
      </c>
      <c r="K7" s="4" t="s">
        <v>65</v>
      </c>
      <c r="L7" s="4" t="s">
        <v>66</v>
      </c>
      <c r="M7" s="4" t="s">
        <v>53</v>
      </c>
      <c r="N7" s="4" t="s">
        <v>54</v>
      </c>
      <c r="O7" s="6" t="n">
        <v>1400</v>
      </c>
      <c r="P7" s="4"/>
      <c r="Q7" s="7" t="n">
        <v>0.94</v>
      </c>
      <c r="R7" s="4" t="s">
        <v>67</v>
      </c>
      <c r="S7" s="4" t="s">
        <v>32</v>
      </c>
      <c r="T7" s="6" t="n">
        <v>16800</v>
      </c>
      <c r="U7" s="4" t="s">
        <v>42</v>
      </c>
      <c r="V7" s="4" t="s">
        <v>43</v>
      </c>
      <c r="W7" s="5"/>
      <c r="X7" s="4"/>
      <c r="Y7" s="8" t="str">
        <f aca="true">IF($D7="","",IF(OR($H7="Complete",$H7="Closed - No Action"),"COMPLETE",IF($C7&lt;TODAY(),"OVERDUE",IF($C7=TODAY(),"DUE TODAY",IF($C7&lt;=TODAY()+'Setup &amp; Lists'!$B$29,"DUE SOON","UPCOMING")))))</f>
        <v>OVERDUE</v>
      </c>
      <c r="Z7" s="9" t="n">
        <f aca="true">IF($D7="","",IF($C7="","",IF(OR($H7="Complete",$H7="Closed - No Action"),0,$C7-TODAY())))</f>
        <v>-1</v>
      </c>
    </row>
    <row r="8" customFormat="false" ht="15" hidden="false" customHeight="false" outlineLevel="0" collapsed="false">
      <c r="A8" s="4" t="s">
        <v>68</v>
      </c>
      <c r="B8" s="5" t="n">
        <v>46268</v>
      </c>
      <c r="C8" s="5" t="n">
        <v>46275</v>
      </c>
      <c r="D8" s="4" t="s">
        <v>69</v>
      </c>
      <c r="E8" s="4" t="s">
        <v>70</v>
      </c>
      <c r="F8" s="4" t="s">
        <v>31</v>
      </c>
      <c r="G8" s="4" t="s">
        <v>71</v>
      </c>
      <c r="H8" s="4" t="s">
        <v>33</v>
      </c>
      <c r="I8" s="5" t="n">
        <v>46268</v>
      </c>
      <c r="J8" s="4" t="s">
        <v>72</v>
      </c>
      <c r="K8" s="4" t="s">
        <v>73</v>
      </c>
      <c r="L8" s="4" t="s">
        <v>74</v>
      </c>
      <c r="M8" s="4" t="s">
        <v>75</v>
      </c>
      <c r="N8" s="4" t="s">
        <v>76</v>
      </c>
      <c r="O8" s="6" t="n">
        <v>390</v>
      </c>
      <c r="P8" s="4" t="s">
        <v>77</v>
      </c>
      <c r="Q8" s="7" t="n">
        <v>0.98</v>
      </c>
      <c r="R8" s="4" t="s">
        <v>78</v>
      </c>
      <c r="S8" s="4" t="s">
        <v>41</v>
      </c>
      <c r="T8" s="6" t="n">
        <v>0</v>
      </c>
      <c r="U8" s="4" t="s">
        <v>42</v>
      </c>
      <c r="V8" s="4" t="s">
        <v>43</v>
      </c>
      <c r="W8" s="5"/>
      <c r="X8" s="4"/>
      <c r="Y8" s="8" t="str">
        <f aca="true">IF($D8="","",IF(OR($H8="Complete",$H8="Closed - No Action"),"COMPLETE",IF($C8&lt;TODAY(),"OVERDUE",IF($C8=TODAY(),"DUE TODAY",IF($C8&lt;=TODAY()+'Setup &amp; Lists'!$B$29,"DUE SOON","UPCOMING")))))</f>
        <v>DUE SOON</v>
      </c>
      <c r="Z8" s="9" t="n">
        <f aca="true">IF($D8="","",IF($C8="","",IF(OR($H8="Complete",$H8="Closed - No Action"),0,$C8-TODAY())))</f>
        <v>1</v>
      </c>
    </row>
    <row r="9" customFormat="false" ht="15" hidden="false" customHeight="false" outlineLevel="0" collapsed="false">
      <c r="A9" s="4" t="s">
        <v>79</v>
      </c>
      <c r="B9" s="5" t="n">
        <v>46254</v>
      </c>
      <c r="C9" s="5" t="n">
        <v>46271</v>
      </c>
      <c r="D9" s="4" t="s">
        <v>80</v>
      </c>
      <c r="E9" s="4" t="s">
        <v>81</v>
      </c>
      <c r="F9" s="4" t="s">
        <v>63</v>
      </c>
      <c r="G9" s="4" t="s">
        <v>32</v>
      </c>
      <c r="H9" s="4" t="s">
        <v>82</v>
      </c>
      <c r="I9" s="5" t="n">
        <v>46266</v>
      </c>
      <c r="J9" s="4" t="s">
        <v>83</v>
      </c>
      <c r="K9" s="4" t="s">
        <v>84</v>
      </c>
      <c r="L9" s="4" t="s">
        <v>85</v>
      </c>
      <c r="M9" s="4" t="s">
        <v>86</v>
      </c>
      <c r="N9" s="4" t="s">
        <v>54</v>
      </c>
      <c r="O9" s="6" t="n">
        <v>950</v>
      </c>
      <c r="P9" s="4"/>
      <c r="Q9" s="7" t="n">
        <v>0.91</v>
      </c>
      <c r="R9" s="4" t="s">
        <v>87</v>
      </c>
      <c r="S9" s="4" t="s">
        <v>71</v>
      </c>
      <c r="T9" s="6" t="n">
        <v>11400</v>
      </c>
      <c r="U9" s="4" t="s">
        <v>42</v>
      </c>
      <c r="V9" s="4" t="s">
        <v>43</v>
      </c>
      <c r="W9" s="5"/>
      <c r="X9" s="4"/>
      <c r="Y9" s="8" t="str">
        <f aca="true">IF($D9="","",IF(OR($H9="Complete",$H9="Closed - No Action"),"COMPLETE",IF($C9&lt;TODAY(),"OVERDUE",IF($C9=TODAY(),"DUE TODAY",IF($C9&lt;=TODAY()+'Setup &amp; Lists'!$B$29,"DUE SOON","UPCOMING")))))</f>
        <v>OVERDUE</v>
      </c>
      <c r="Z9" s="9" t="n">
        <f aca="true">IF($D9="","",IF($C9="","",IF(OR($H9="Complete",$H9="Closed - No Action"),0,$C9-TODAY())))</f>
        <v>-3</v>
      </c>
    </row>
    <row r="10" customFormat="false" ht="15" hidden="false" customHeight="false" outlineLevel="0" collapsed="false">
      <c r="A10" s="4" t="s">
        <v>88</v>
      </c>
      <c r="B10" s="5" t="n">
        <v>46269</v>
      </c>
      <c r="C10" s="5" t="n">
        <v>46272</v>
      </c>
      <c r="D10" s="4" t="s">
        <v>89</v>
      </c>
      <c r="E10" s="4" t="s">
        <v>90</v>
      </c>
      <c r="F10" s="4" t="s">
        <v>91</v>
      </c>
      <c r="G10" s="4" t="s">
        <v>48</v>
      </c>
      <c r="H10" s="4" t="s">
        <v>92</v>
      </c>
      <c r="I10" s="5" t="n">
        <v>46272</v>
      </c>
      <c r="J10" s="4" t="s">
        <v>93</v>
      </c>
      <c r="K10" s="4" t="s">
        <v>94</v>
      </c>
      <c r="L10" s="4" t="s">
        <v>95</v>
      </c>
      <c r="M10" s="4" t="s">
        <v>37</v>
      </c>
      <c r="N10" s="4" t="s">
        <v>96</v>
      </c>
      <c r="O10" s="6" t="n">
        <v>210</v>
      </c>
      <c r="P10" s="4" t="s">
        <v>97</v>
      </c>
      <c r="Q10" s="7" t="n">
        <v>0.88</v>
      </c>
      <c r="R10" s="4" t="s">
        <v>98</v>
      </c>
      <c r="S10" s="4" t="s">
        <v>71</v>
      </c>
      <c r="T10" s="6" t="n">
        <v>210</v>
      </c>
      <c r="U10" s="4" t="s">
        <v>99</v>
      </c>
      <c r="V10" s="4" t="s">
        <v>58</v>
      </c>
      <c r="W10" s="5" t="n">
        <v>46272</v>
      </c>
      <c r="X10" s="4" t="s">
        <v>100</v>
      </c>
      <c r="Y10" s="8" t="str">
        <f aca="true">IF($D10="","",IF(OR($H10="Complete",$H10="Closed - No Action"),"COMPLETE",IF($C10&lt;TODAY(),"OVERDUE",IF($C10=TODAY(),"DUE TODAY",IF($C10&lt;=TODAY()+'Setup &amp; Lists'!$B$29,"DUE SOON","UPCOMING")))))</f>
        <v>COMPLETE</v>
      </c>
      <c r="Z10" s="9" t="n">
        <f aca="true">IF($D10="","",IF($C10="","",IF(OR($H10="Complete",$H10="Closed - No Action"),0,$C10-TODAY())))</f>
        <v>0</v>
      </c>
    </row>
    <row r="11" customFormat="false" ht="15" hidden="false" customHeight="false" outlineLevel="0" collapsed="false">
      <c r="A11" s="4" t="s">
        <v>101</v>
      </c>
      <c r="B11" s="5" t="n">
        <v>46262</v>
      </c>
      <c r="C11" s="5" t="n">
        <v>46277</v>
      </c>
      <c r="D11" s="4" t="s">
        <v>102</v>
      </c>
      <c r="E11" s="4" t="s">
        <v>103</v>
      </c>
      <c r="F11" s="4" t="s">
        <v>104</v>
      </c>
      <c r="G11" s="4" t="s">
        <v>71</v>
      </c>
      <c r="H11" s="4" t="s">
        <v>33</v>
      </c>
      <c r="I11" s="5" t="n">
        <v>46262</v>
      </c>
      <c r="J11" s="4" t="s">
        <v>105</v>
      </c>
      <c r="K11" s="4" t="s">
        <v>106</v>
      </c>
      <c r="L11" s="4" t="s">
        <v>107</v>
      </c>
      <c r="M11" s="4" t="s">
        <v>108</v>
      </c>
      <c r="N11" s="4" t="s">
        <v>54</v>
      </c>
      <c r="O11" s="6" t="n">
        <v>145</v>
      </c>
      <c r="P11" s="4" t="s">
        <v>109</v>
      </c>
      <c r="Q11" s="7" t="n">
        <v>0.95</v>
      </c>
      <c r="R11" s="4" t="s">
        <v>110</v>
      </c>
      <c r="S11" s="4" t="s">
        <v>41</v>
      </c>
      <c r="T11" s="6" t="n">
        <v>0</v>
      </c>
      <c r="U11" s="4" t="s">
        <v>42</v>
      </c>
      <c r="V11" s="4" t="s">
        <v>43</v>
      </c>
      <c r="W11" s="5"/>
      <c r="X11" s="4"/>
      <c r="Y11" s="8" t="str">
        <f aca="true">IF($D11="","",IF(OR($H11="Complete",$H11="Closed - No Action"),"COMPLETE",IF($C11&lt;TODAY(),"OVERDUE",IF($C11=TODAY(),"DUE TODAY",IF($C11&lt;=TODAY()+'Setup &amp; Lists'!$B$29,"DUE SOON","UPCOMING")))))</f>
        <v>DUE SOON</v>
      </c>
      <c r="Z11" s="9" t="n">
        <f aca="true">IF($D11="","",IF($C11="","",IF(OR($H11="Complete",$H11="Closed - No Action"),0,$C11-TODAY())))</f>
        <v>3</v>
      </c>
    </row>
    <row r="12" customFormat="false" ht="15" hidden="false" customHeight="false" outlineLevel="0" collapsed="false">
      <c r="A12" s="4" t="s">
        <v>111</v>
      </c>
      <c r="B12" s="5" t="n">
        <v>46266</v>
      </c>
      <c r="C12" s="5" t="n">
        <v>46269</v>
      </c>
      <c r="D12" s="4" t="s">
        <v>112</v>
      </c>
      <c r="E12" s="4" t="s">
        <v>113</v>
      </c>
      <c r="F12" s="4" t="s">
        <v>63</v>
      </c>
      <c r="G12" s="4" t="s">
        <v>48</v>
      </c>
      <c r="H12" s="4" t="s">
        <v>92</v>
      </c>
      <c r="I12" s="5" t="n">
        <v>46269</v>
      </c>
      <c r="J12" s="4" t="s">
        <v>114</v>
      </c>
      <c r="K12" s="4" t="s">
        <v>115</v>
      </c>
      <c r="L12" s="4" t="s">
        <v>116</v>
      </c>
      <c r="M12" s="4" t="s">
        <v>37</v>
      </c>
      <c r="N12" s="4" t="s">
        <v>38</v>
      </c>
      <c r="O12" s="6" t="n">
        <v>175</v>
      </c>
      <c r="P12" s="4"/>
      <c r="Q12" s="7" t="n">
        <v>0.93</v>
      </c>
      <c r="R12" s="4" t="s">
        <v>117</v>
      </c>
      <c r="S12" s="4" t="s">
        <v>48</v>
      </c>
      <c r="T12" s="6" t="n">
        <v>4550</v>
      </c>
      <c r="U12" s="4" t="s">
        <v>118</v>
      </c>
      <c r="V12" s="4" t="s">
        <v>58</v>
      </c>
      <c r="W12" s="5" t="n">
        <v>46269</v>
      </c>
      <c r="X12" s="4" t="s">
        <v>119</v>
      </c>
      <c r="Y12" s="8" t="str">
        <f aca="true">IF($D12="","",IF(OR($H12="Complete",$H12="Closed - No Action"),"COMPLETE",IF($C12&lt;TODAY(),"OVERDUE",IF($C12=TODAY(),"DUE TODAY",IF($C12&lt;=TODAY()+'Setup &amp; Lists'!$B$29,"DUE SOON","UPCOMING")))))</f>
        <v>COMPLETE</v>
      </c>
      <c r="Z12" s="9" t="n">
        <f aca="true">IF($D12="","",IF($C12="","",IF(OR($H12="Complete",$H12="Closed - No Action"),0,$C12-TODAY())))</f>
        <v>0</v>
      </c>
    </row>
    <row r="13" customFormat="false" ht="15" hidden="false" customHeight="false" outlineLevel="0" collapsed="false">
      <c r="A13" s="4" t="s">
        <v>120</v>
      </c>
      <c r="B13" s="5" t="n">
        <v>46264</v>
      </c>
      <c r="C13" s="5" t="n">
        <v>46280</v>
      </c>
      <c r="D13" s="4" t="s">
        <v>121</v>
      </c>
      <c r="E13" s="4" t="s">
        <v>122</v>
      </c>
      <c r="F13" s="4" t="s">
        <v>123</v>
      </c>
      <c r="G13" s="4" t="s">
        <v>48</v>
      </c>
      <c r="H13" s="4" t="s">
        <v>33</v>
      </c>
      <c r="I13" s="5" t="n">
        <v>46267</v>
      </c>
      <c r="J13" s="4" t="s">
        <v>124</v>
      </c>
      <c r="K13" s="4" t="s">
        <v>125</v>
      </c>
      <c r="L13" s="4" t="s">
        <v>126</v>
      </c>
      <c r="M13" s="4" t="s">
        <v>86</v>
      </c>
      <c r="N13" s="4" t="s">
        <v>54</v>
      </c>
      <c r="O13" s="6" t="n">
        <v>480</v>
      </c>
      <c r="P13" s="4" t="s">
        <v>127</v>
      </c>
      <c r="Q13" s="7" t="n">
        <v>0.9</v>
      </c>
      <c r="R13" s="4" t="s">
        <v>128</v>
      </c>
      <c r="S13" s="4" t="s">
        <v>32</v>
      </c>
      <c r="T13" s="6" t="n">
        <v>1920</v>
      </c>
      <c r="U13" s="4" t="s">
        <v>42</v>
      </c>
      <c r="V13" s="4" t="s">
        <v>43</v>
      </c>
      <c r="W13" s="5"/>
      <c r="X13" s="4"/>
      <c r="Y13" s="8" t="str">
        <f aca="true">IF($D13="","",IF(OR($H13="Complete",$H13="Closed - No Action"),"COMPLETE",IF($C13&lt;TODAY(),"OVERDUE",IF($C13=TODAY(),"DUE TODAY",IF($C13&lt;=TODAY()+'Setup &amp; Lists'!$B$29,"DUE SOON","UPCOMING")))))</f>
        <v>UPCOMING</v>
      </c>
      <c r="Z13" s="9" t="n">
        <f aca="true">IF($D13="","",IF($C13="","",IF(OR($H13="Complete",$H13="Closed - No Action"),0,$C13-TODAY())))</f>
        <v>6</v>
      </c>
    </row>
    <row r="14" customFormat="false" ht="15" hidden="false" customHeight="false" outlineLevel="0" collapsed="false">
      <c r="A14" s="4" t="s">
        <v>129</v>
      </c>
      <c r="B14" s="5" t="n">
        <v>46270</v>
      </c>
      <c r="C14" s="5" t="n">
        <v>46276</v>
      </c>
      <c r="D14" s="4" t="s">
        <v>130</v>
      </c>
      <c r="E14" s="4" t="s">
        <v>131</v>
      </c>
      <c r="F14" s="4" t="s">
        <v>31</v>
      </c>
      <c r="G14" s="4" t="s">
        <v>71</v>
      </c>
      <c r="H14" s="4" t="s">
        <v>33</v>
      </c>
      <c r="I14" s="5" t="n">
        <v>46270</v>
      </c>
      <c r="J14" s="4" t="s">
        <v>132</v>
      </c>
      <c r="K14" s="4" t="s">
        <v>133</v>
      </c>
      <c r="L14" s="4" t="s">
        <v>134</v>
      </c>
      <c r="M14" s="4" t="s">
        <v>37</v>
      </c>
      <c r="N14" s="4" t="s">
        <v>38</v>
      </c>
      <c r="O14" s="6" t="n">
        <v>155</v>
      </c>
      <c r="P14" s="4"/>
      <c r="Q14" s="7" t="n">
        <v>0.97</v>
      </c>
      <c r="R14" s="4" t="s">
        <v>135</v>
      </c>
      <c r="S14" s="4" t="s">
        <v>41</v>
      </c>
      <c r="T14" s="6" t="n">
        <v>0</v>
      </c>
      <c r="U14" s="4" t="s">
        <v>42</v>
      </c>
      <c r="V14" s="4" t="s">
        <v>43</v>
      </c>
      <c r="W14" s="5"/>
      <c r="X14" s="4"/>
      <c r="Y14" s="8" t="str">
        <f aca="true">IF($D14="","",IF(OR($H14="Complete",$H14="Closed - No Action"),"COMPLETE",IF($C14&lt;TODAY(),"OVERDUE",IF($C14=TODAY(),"DUE TODAY",IF($C14&lt;=TODAY()+'Setup &amp; Lists'!$B$29,"DUE SOON","UPCOMING")))))</f>
        <v>DUE SOON</v>
      </c>
      <c r="Z14" s="9" t="n">
        <f aca="true">IF($D14="","",IF($C14="","",IF(OR($H14="Complete",$H14="Closed - No Action"),0,$C14-TODAY())))</f>
        <v>2</v>
      </c>
    </row>
    <row r="15" customFormat="false" ht="15" hidden="false" customHeight="false" outlineLevel="0" collapsed="false">
      <c r="A15" s="4"/>
      <c r="B15" s="5"/>
      <c r="C15" s="5"/>
      <c r="D15" s="4"/>
      <c r="E15" s="4"/>
      <c r="F15" s="4"/>
      <c r="G15" s="4"/>
      <c r="H15" s="4"/>
      <c r="I15" s="5"/>
      <c r="J15" s="4"/>
      <c r="K15" s="4"/>
      <c r="L15" s="4"/>
      <c r="M15" s="4"/>
      <c r="N15" s="4"/>
      <c r="O15" s="6"/>
      <c r="P15" s="4"/>
      <c r="Q15" s="7"/>
      <c r="R15" s="4"/>
      <c r="S15" s="4"/>
      <c r="T15" s="6"/>
      <c r="U15" s="4"/>
      <c r="V15" s="4"/>
      <c r="W15" s="5"/>
      <c r="X15" s="4"/>
      <c r="Y15" s="8" t="str">
        <f aca="true">IF($D15="","",IF(OR($H15="Complete",$H15="Closed - No Action"),"COMPLETE",IF($C15&lt;TODAY(),"OVERDUE",IF($C15=TODAY(),"DUE TODAY",IF($C15&lt;=TODAY()+'Setup &amp; Lists'!$B$29,"DUE SOON","UPCOMING")))))</f>
        <v/>
      </c>
      <c r="Z15" s="9" t="str">
        <f aca="true">IF($D15="","",IF($C15="","",IF(OR($H15="Complete",$H15="Closed - No Action"),0,$C15-TODAY())))</f>
        <v/>
      </c>
    </row>
    <row r="16" customFormat="false" ht="15" hidden="false" customHeight="false" outlineLevel="0" collapsed="false">
      <c r="A16" s="4"/>
      <c r="B16" s="5"/>
      <c r="C16" s="5"/>
      <c r="D16" s="4"/>
      <c r="E16" s="4"/>
      <c r="F16" s="4"/>
      <c r="G16" s="4"/>
      <c r="H16" s="4"/>
      <c r="I16" s="5"/>
      <c r="J16" s="4"/>
      <c r="K16" s="4"/>
      <c r="L16" s="4"/>
      <c r="M16" s="4"/>
      <c r="N16" s="4"/>
      <c r="O16" s="6"/>
      <c r="P16" s="4"/>
      <c r="Q16" s="7"/>
      <c r="R16" s="4"/>
      <c r="S16" s="4"/>
      <c r="T16" s="6"/>
      <c r="U16" s="4"/>
      <c r="V16" s="4"/>
      <c r="W16" s="5"/>
      <c r="X16" s="4"/>
      <c r="Y16" s="8" t="str">
        <f aca="true">IF($D16="","",IF(OR($H16="Complete",$H16="Closed - No Action"),"COMPLETE",IF($C16&lt;TODAY(),"OVERDUE",IF($C16=TODAY(),"DUE TODAY",IF($C16&lt;=TODAY()+'Setup &amp; Lists'!$B$29,"DUE SOON","UPCOMING")))))</f>
        <v/>
      </c>
      <c r="Z16" s="9" t="str">
        <f aca="true">IF($D16="","",IF($C16="","",IF(OR($H16="Complete",$H16="Closed - No Action"),0,$C16-TODAY())))</f>
        <v/>
      </c>
    </row>
    <row r="17" customFormat="false" ht="15" hidden="false" customHeight="false" outlineLevel="0" collapsed="false">
      <c r="A17" s="4"/>
      <c r="B17" s="5"/>
      <c r="C17" s="5"/>
      <c r="D17" s="4"/>
      <c r="E17" s="4"/>
      <c r="F17" s="4"/>
      <c r="G17" s="4"/>
      <c r="H17" s="4"/>
      <c r="I17" s="5"/>
      <c r="J17" s="4"/>
      <c r="K17" s="4"/>
      <c r="L17" s="4"/>
      <c r="M17" s="4"/>
      <c r="N17" s="4"/>
      <c r="O17" s="6"/>
      <c r="P17" s="4"/>
      <c r="Q17" s="7"/>
      <c r="R17" s="4"/>
      <c r="S17" s="4"/>
      <c r="T17" s="6"/>
      <c r="U17" s="4"/>
      <c r="V17" s="4"/>
      <c r="W17" s="5"/>
      <c r="X17" s="4"/>
      <c r="Y17" s="8" t="str">
        <f aca="true">IF($D17="","",IF(OR($H17="Complete",$H17="Closed - No Action"),"COMPLETE",IF($C17&lt;TODAY(),"OVERDUE",IF($C17=TODAY(),"DUE TODAY",IF($C17&lt;=TODAY()+'Setup &amp; Lists'!$B$29,"DUE SOON","UPCOMING")))))</f>
        <v/>
      </c>
      <c r="Z17" s="9" t="str">
        <f aca="true">IF($D17="","",IF($C17="","",IF(OR($H17="Complete",$H17="Closed - No Action"),0,$C17-TODAY())))</f>
        <v/>
      </c>
    </row>
    <row r="18" customFormat="false" ht="15" hidden="false" customHeight="false" outlineLevel="0" collapsed="false">
      <c r="A18" s="4"/>
      <c r="B18" s="5"/>
      <c r="C18" s="5"/>
      <c r="D18" s="4"/>
      <c r="E18" s="4"/>
      <c r="F18" s="4"/>
      <c r="G18" s="4"/>
      <c r="H18" s="4"/>
      <c r="I18" s="5"/>
      <c r="J18" s="4"/>
      <c r="K18" s="4"/>
      <c r="L18" s="4"/>
      <c r="M18" s="4"/>
      <c r="N18" s="4"/>
      <c r="O18" s="6"/>
      <c r="P18" s="4"/>
      <c r="Q18" s="7"/>
      <c r="R18" s="4"/>
      <c r="S18" s="4"/>
      <c r="T18" s="6"/>
      <c r="U18" s="4"/>
      <c r="V18" s="4"/>
      <c r="W18" s="5"/>
      <c r="X18" s="4"/>
      <c r="Y18" s="8" t="str">
        <f aca="true">IF($D18="","",IF(OR($H18="Complete",$H18="Closed - No Action"),"COMPLETE",IF($C18&lt;TODAY(),"OVERDUE",IF($C18=TODAY(),"DUE TODAY",IF($C18&lt;=TODAY()+'Setup &amp; Lists'!$B$29,"DUE SOON","UPCOMING")))))</f>
        <v/>
      </c>
      <c r="Z18" s="9" t="str">
        <f aca="true">IF($D18="","",IF($C18="","",IF(OR($H18="Complete",$H18="Closed - No Action"),0,$C18-TODAY())))</f>
        <v/>
      </c>
    </row>
    <row r="19" customFormat="false" ht="15" hidden="false" customHeight="false" outlineLevel="0" collapsed="false">
      <c r="A19" s="4"/>
      <c r="B19" s="5"/>
      <c r="C19" s="5"/>
      <c r="D19" s="4"/>
      <c r="E19" s="4"/>
      <c r="F19" s="4"/>
      <c r="G19" s="4"/>
      <c r="H19" s="4"/>
      <c r="I19" s="5"/>
      <c r="J19" s="4"/>
      <c r="K19" s="4"/>
      <c r="L19" s="4"/>
      <c r="M19" s="4"/>
      <c r="N19" s="4"/>
      <c r="O19" s="6"/>
      <c r="P19" s="4"/>
      <c r="Q19" s="7"/>
      <c r="R19" s="4"/>
      <c r="S19" s="4"/>
      <c r="T19" s="6"/>
      <c r="U19" s="4"/>
      <c r="V19" s="4"/>
      <c r="W19" s="5"/>
      <c r="X19" s="4"/>
      <c r="Y19" s="8" t="str">
        <f aca="true">IF($D19="","",IF(OR($H19="Complete",$H19="Closed - No Action"),"COMPLETE",IF($C19&lt;TODAY(),"OVERDUE",IF($C19=TODAY(),"DUE TODAY",IF($C19&lt;=TODAY()+'Setup &amp; Lists'!$B$29,"DUE SOON","UPCOMING")))))</f>
        <v/>
      </c>
      <c r="Z19" s="9" t="str">
        <f aca="true">IF($D19="","",IF($C19="","",IF(OR($H19="Complete",$H19="Closed - No Action"),0,$C19-TODAY())))</f>
        <v/>
      </c>
    </row>
    <row r="20" customFormat="false" ht="15" hidden="false" customHeight="false" outlineLevel="0" collapsed="false">
      <c r="A20" s="4"/>
      <c r="B20" s="5"/>
      <c r="C20" s="5"/>
      <c r="D20" s="4"/>
      <c r="E20" s="4"/>
      <c r="F20" s="4"/>
      <c r="G20" s="4"/>
      <c r="H20" s="4"/>
      <c r="I20" s="5"/>
      <c r="J20" s="4"/>
      <c r="K20" s="4"/>
      <c r="L20" s="4"/>
      <c r="M20" s="4"/>
      <c r="N20" s="4"/>
      <c r="O20" s="6"/>
      <c r="P20" s="4"/>
      <c r="Q20" s="7"/>
      <c r="R20" s="4"/>
      <c r="S20" s="4"/>
      <c r="T20" s="6"/>
      <c r="U20" s="4"/>
      <c r="V20" s="4"/>
      <c r="W20" s="5"/>
      <c r="X20" s="4"/>
      <c r="Y20" s="8" t="str">
        <f aca="true">IF($D20="","",IF(OR($H20="Complete",$H20="Closed - No Action"),"COMPLETE",IF($C20&lt;TODAY(),"OVERDUE",IF($C20=TODAY(),"DUE TODAY",IF($C20&lt;=TODAY()+'Setup &amp; Lists'!$B$29,"DUE SOON","UPCOMING")))))</f>
        <v/>
      </c>
      <c r="Z20" s="9" t="str">
        <f aca="true">IF($D20="","",IF($C20="","",IF(OR($H20="Complete",$H20="Closed - No Action"),0,$C20-TODAY())))</f>
        <v/>
      </c>
    </row>
    <row r="21" customFormat="false" ht="15" hidden="false" customHeight="false" outlineLevel="0" collapsed="false">
      <c r="A21" s="4"/>
      <c r="B21" s="5"/>
      <c r="C21" s="5"/>
      <c r="D21" s="4"/>
      <c r="E21" s="4"/>
      <c r="F21" s="4"/>
      <c r="G21" s="4"/>
      <c r="H21" s="4"/>
      <c r="I21" s="5"/>
      <c r="J21" s="4"/>
      <c r="K21" s="4"/>
      <c r="L21" s="4"/>
      <c r="M21" s="4"/>
      <c r="N21" s="4"/>
      <c r="O21" s="6"/>
      <c r="P21" s="4"/>
      <c r="Q21" s="7"/>
      <c r="R21" s="4"/>
      <c r="S21" s="4"/>
      <c r="T21" s="6"/>
      <c r="U21" s="4"/>
      <c r="V21" s="4"/>
      <c r="W21" s="5"/>
      <c r="X21" s="4"/>
      <c r="Y21" s="8" t="str">
        <f aca="true">IF($D21="","",IF(OR($H21="Complete",$H21="Closed - No Action"),"COMPLETE",IF($C21&lt;TODAY(),"OVERDUE",IF($C21=TODAY(),"DUE TODAY",IF($C21&lt;=TODAY()+'Setup &amp; Lists'!$B$29,"DUE SOON","UPCOMING")))))</f>
        <v/>
      </c>
      <c r="Z21" s="9" t="str">
        <f aca="true">IF($D21="","",IF($C21="","",IF(OR($H21="Complete",$H21="Closed - No Action"),0,$C21-TODAY())))</f>
        <v/>
      </c>
    </row>
    <row r="22" customFormat="false" ht="15" hidden="false" customHeight="false" outlineLevel="0" collapsed="false">
      <c r="A22" s="4"/>
      <c r="B22" s="5"/>
      <c r="C22" s="5"/>
      <c r="D22" s="4"/>
      <c r="E22" s="4"/>
      <c r="F22" s="4"/>
      <c r="G22" s="4"/>
      <c r="H22" s="4"/>
      <c r="I22" s="5"/>
      <c r="J22" s="4"/>
      <c r="K22" s="4"/>
      <c r="L22" s="4"/>
      <c r="M22" s="4"/>
      <c r="N22" s="4"/>
      <c r="O22" s="6"/>
      <c r="P22" s="4"/>
      <c r="Q22" s="7"/>
      <c r="R22" s="4"/>
      <c r="S22" s="4"/>
      <c r="T22" s="6"/>
      <c r="U22" s="4"/>
      <c r="V22" s="4"/>
      <c r="W22" s="5"/>
      <c r="X22" s="4"/>
      <c r="Y22" s="8" t="str">
        <f aca="true">IF($D22="","",IF(OR($H22="Complete",$H22="Closed - No Action"),"COMPLETE",IF($C22&lt;TODAY(),"OVERDUE",IF($C22=TODAY(),"DUE TODAY",IF($C22&lt;=TODAY()+'Setup &amp; Lists'!$B$29,"DUE SOON","UPCOMING")))))</f>
        <v/>
      </c>
      <c r="Z22" s="9" t="str">
        <f aca="true">IF($D22="","",IF($C22="","",IF(OR($H22="Complete",$H22="Closed - No Action"),0,$C22-TODAY())))</f>
        <v/>
      </c>
    </row>
    <row r="23" customFormat="false" ht="15" hidden="false" customHeight="false" outlineLevel="0" collapsed="false">
      <c r="A23" s="4"/>
      <c r="B23" s="5"/>
      <c r="C23" s="5"/>
      <c r="D23" s="4"/>
      <c r="E23" s="4"/>
      <c r="F23" s="4"/>
      <c r="G23" s="4"/>
      <c r="H23" s="4"/>
      <c r="I23" s="5"/>
      <c r="J23" s="4"/>
      <c r="K23" s="4"/>
      <c r="L23" s="4"/>
      <c r="M23" s="4"/>
      <c r="N23" s="4"/>
      <c r="O23" s="6"/>
      <c r="P23" s="4"/>
      <c r="Q23" s="7"/>
      <c r="R23" s="4"/>
      <c r="S23" s="4"/>
      <c r="T23" s="6"/>
      <c r="U23" s="4"/>
      <c r="V23" s="4"/>
      <c r="W23" s="5"/>
      <c r="X23" s="4"/>
      <c r="Y23" s="8" t="str">
        <f aca="true">IF($D23="","",IF(OR($H23="Complete",$H23="Closed - No Action"),"COMPLETE",IF($C23&lt;TODAY(),"OVERDUE",IF($C23=TODAY(),"DUE TODAY",IF($C23&lt;=TODAY()+'Setup &amp; Lists'!$B$29,"DUE SOON","UPCOMING")))))</f>
        <v/>
      </c>
      <c r="Z23" s="9" t="str">
        <f aca="true">IF($D23="","",IF($C23="","",IF(OR($H23="Complete",$H23="Closed - No Action"),0,$C23-TODAY())))</f>
        <v/>
      </c>
    </row>
    <row r="24" customFormat="false" ht="15" hidden="false" customHeight="false" outlineLevel="0" collapsed="false">
      <c r="A24" s="4"/>
      <c r="B24" s="5"/>
      <c r="C24" s="5"/>
      <c r="D24" s="4"/>
      <c r="E24" s="4"/>
      <c r="F24" s="4"/>
      <c r="G24" s="4"/>
      <c r="H24" s="4"/>
      <c r="I24" s="5"/>
      <c r="J24" s="4"/>
      <c r="K24" s="4"/>
      <c r="L24" s="4"/>
      <c r="M24" s="4"/>
      <c r="N24" s="4"/>
      <c r="O24" s="6"/>
      <c r="P24" s="4"/>
      <c r="Q24" s="7"/>
      <c r="R24" s="4"/>
      <c r="S24" s="4"/>
      <c r="T24" s="6"/>
      <c r="U24" s="4"/>
      <c r="V24" s="4"/>
      <c r="W24" s="5"/>
      <c r="X24" s="4"/>
      <c r="Y24" s="8" t="str">
        <f aca="true">IF($D24="","",IF(OR($H24="Complete",$H24="Closed - No Action"),"COMPLETE",IF($C24&lt;TODAY(),"OVERDUE",IF($C24=TODAY(),"DUE TODAY",IF($C24&lt;=TODAY()+'Setup &amp; Lists'!$B$29,"DUE SOON","UPCOMING")))))</f>
        <v/>
      </c>
      <c r="Z24" s="9" t="str">
        <f aca="true">IF($D24="","",IF($C24="","",IF(OR($H24="Complete",$H24="Closed - No Action"),0,$C24-TODAY())))</f>
        <v/>
      </c>
    </row>
    <row r="25" customFormat="false" ht="15" hidden="false" customHeight="false" outlineLevel="0" collapsed="false">
      <c r="A25" s="4"/>
      <c r="B25" s="5"/>
      <c r="C25" s="5"/>
      <c r="D25" s="4"/>
      <c r="E25" s="4"/>
      <c r="F25" s="4"/>
      <c r="G25" s="4"/>
      <c r="H25" s="4"/>
      <c r="I25" s="5"/>
      <c r="J25" s="4"/>
      <c r="K25" s="4"/>
      <c r="L25" s="4"/>
      <c r="M25" s="4"/>
      <c r="N25" s="4"/>
      <c r="O25" s="6"/>
      <c r="P25" s="4"/>
      <c r="Q25" s="7"/>
      <c r="R25" s="4"/>
      <c r="S25" s="4"/>
      <c r="T25" s="6"/>
      <c r="U25" s="4"/>
      <c r="V25" s="4"/>
      <c r="W25" s="5"/>
      <c r="X25" s="4"/>
      <c r="Y25" s="8" t="str">
        <f aca="true">IF($D25="","",IF(OR($H25="Complete",$H25="Closed - No Action"),"COMPLETE",IF($C25&lt;TODAY(),"OVERDUE",IF($C25=TODAY(),"DUE TODAY",IF($C25&lt;=TODAY()+'Setup &amp; Lists'!$B$29,"DUE SOON","UPCOMING")))))</f>
        <v/>
      </c>
      <c r="Z25" s="9" t="str">
        <f aca="true">IF($D25="","",IF($C25="","",IF(OR($H25="Complete",$H25="Closed - No Action"),0,$C25-TODAY())))</f>
        <v/>
      </c>
    </row>
    <row r="26" customFormat="false" ht="15" hidden="false" customHeight="false" outlineLevel="0" collapsed="false">
      <c r="A26" s="4"/>
      <c r="B26" s="5"/>
      <c r="C26" s="5"/>
      <c r="D26" s="4"/>
      <c r="E26" s="4"/>
      <c r="F26" s="4"/>
      <c r="G26" s="4"/>
      <c r="H26" s="4"/>
      <c r="I26" s="5"/>
      <c r="J26" s="4"/>
      <c r="K26" s="4"/>
      <c r="L26" s="4"/>
      <c r="M26" s="4"/>
      <c r="N26" s="4"/>
      <c r="O26" s="6"/>
      <c r="P26" s="4"/>
      <c r="Q26" s="7"/>
      <c r="R26" s="4"/>
      <c r="S26" s="4"/>
      <c r="T26" s="6"/>
      <c r="U26" s="4"/>
      <c r="V26" s="4"/>
      <c r="W26" s="5"/>
      <c r="X26" s="4"/>
      <c r="Y26" s="8" t="str">
        <f aca="true">IF($D26="","",IF(OR($H26="Complete",$H26="Closed - No Action"),"COMPLETE",IF($C26&lt;TODAY(),"OVERDUE",IF($C26=TODAY(),"DUE TODAY",IF($C26&lt;=TODAY()+'Setup &amp; Lists'!$B$29,"DUE SOON","UPCOMING")))))</f>
        <v/>
      </c>
      <c r="Z26" s="9" t="str">
        <f aca="true">IF($D26="","",IF($C26="","",IF(OR($H26="Complete",$H26="Closed - No Action"),0,$C26-TODAY())))</f>
        <v/>
      </c>
    </row>
    <row r="27" customFormat="false" ht="15" hidden="false" customHeight="false" outlineLevel="0" collapsed="false">
      <c r="A27" s="4"/>
      <c r="B27" s="5"/>
      <c r="C27" s="5"/>
      <c r="D27" s="4"/>
      <c r="E27" s="4"/>
      <c r="F27" s="4"/>
      <c r="G27" s="4"/>
      <c r="H27" s="4"/>
      <c r="I27" s="5"/>
      <c r="J27" s="4"/>
      <c r="K27" s="4"/>
      <c r="L27" s="4"/>
      <c r="M27" s="4"/>
      <c r="N27" s="4"/>
      <c r="O27" s="6"/>
      <c r="P27" s="4"/>
      <c r="Q27" s="7"/>
      <c r="R27" s="4"/>
      <c r="S27" s="4"/>
      <c r="T27" s="6"/>
      <c r="U27" s="4"/>
      <c r="V27" s="4"/>
      <c r="W27" s="5"/>
      <c r="X27" s="4"/>
      <c r="Y27" s="8" t="str">
        <f aca="true">IF($D27="","",IF(OR($H27="Complete",$H27="Closed - No Action"),"COMPLETE",IF($C27&lt;TODAY(),"OVERDUE",IF($C27=TODAY(),"DUE TODAY",IF($C27&lt;=TODAY()+'Setup &amp; Lists'!$B$29,"DUE SOON","UPCOMING")))))</f>
        <v/>
      </c>
      <c r="Z27" s="9" t="str">
        <f aca="true">IF($D27="","",IF($C27="","",IF(OR($H27="Complete",$H27="Closed - No Action"),0,$C27-TODAY())))</f>
        <v/>
      </c>
    </row>
    <row r="28" customFormat="false" ht="15" hidden="false" customHeight="false" outlineLevel="0" collapsed="false">
      <c r="A28" s="4"/>
      <c r="B28" s="5"/>
      <c r="C28" s="5"/>
      <c r="D28" s="4"/>
      <c r="E28" s="4"/>
      <c r="F28" s="4"/>
      <c r="G28" s="4"/>
      <c r="H28" s="4"/>
      <c r="I28" s="5"/>
      <c r="J28" s="4"/>
      <c r="K28" s="4"/>
      <c r="L28" s="4"/>
      <c r="M28" s="4"/>
      <c r="N28" s="4"/>
      <c r="O28" s="6"/>
      <c r="P28" s="4"/>
      <c r="Q28" s="7"/>
      <c r="R28" s="4"/>
      <c r="S28" s="4"/>
      <c r="T28" s="6"/>
      <c r="U28" s="4"/>
      <c r="V28" s="4"/>
      <c r="W28" s="5"/>
      <c r="X28" s="4"/>
      <c r="Y28" s="8" t="str">
        <f aca="true">IF($D28="","",IF(OR($H28="Complete",$H28="Closed - No Action"),"COMPLETE",IF($C28&lt;TODAY(),"OVERDUE",IF($C28=TODAY(),"DUE TODAY",IF($C28&lt;=TODAY()+'Setup &amp; Lists'!$B$29,"DUE SOON","UPCOMING")))))</f>
        <v/>
      </c>
      <c r="Z28" s="9" t="str">
        <f aca="true">IF($D28="","",IF($C28="","",IF(OR($H28="Complete",$H28="Closed - No Action"),0,$C28-TODAY())))</f>
        <v/>
      </c>
    </row>
    <row r="29" customFormat="false" ht="15" hidden="false" customHeight="false" outlineLevel="0" collapsed="false">
      <c r="A29" s="4"/>
      <c r="B29" s="5"/>
      <c r="C29" s="5"/>
      <c r="D29" s="4"/>
      <c r="E29" s="4"/>
      <c r="F29" s="4"/>
      <c r="G29" s="4"/>
      <c r="H29" s="4"/>
      <c r="I29" s="5"/>
      <c r="J29" s="4"/>
      <c r="K29" s="4"/>
      <c r="L29" s="4"/>
      <c r="M29" s="4"/>
      <c r="N29" s="4"/>
      <c r="O29" s="6"/>
      <c r="P29" s="4"/>
      <c r="Q29" s="7"/>
      <c r="R29" s="4"/>
      <c r="S29" s="4"/>
      <c r="T29" s="6"/>
      <c r="U29" s="4"/>
      <c r="V29" s="4"/>
      <c r="W29" s="5"/>
      <c r="X29" s="4"/>
      <c r="Y29" s="8" t="str">
        <f aca="true">IF($D29="","",IF(OR($H29="Complete",$H29="Closed - No Action"),"COMPLETE",IF($C29&lt;TODAY(),"OVERDUE",IF($C29=TODAY(),"DUE TODAY",IF($C29&lt;=TODAY()+'Setup &amp; Lists'!$B$29,"DUE SOON","UPCOMING")))))</f>
        <v/>
      </c>
      <c r="Z29" s="9" t="str">
        <f aca="true">IF($D29="","",IF($C29="","",IF(OR($H29="Complete",$H29="Closed - No Action"),0,$C29-TODAY())))</f>
        <v/>
      </c>
    </row>
    <row r="30" customFormat="false" ht="15" hidden="false" customHeight="false" outlineLevel="0" collapsed="false">
      <c r="A30" s="4"/>
      <c r="B30" s="5"/>
      <c r="C30" s="5"/>
      <c r="D30" s="4"/>
      <c r="E30" s="4"/>
      <c r="F30" s="4"/>
      <c r="G30" s="4"/>
      <c r="H30" s="4"/>
      <c r="I30" s="5"/>
      <c r="J30" s="4"/>
      <c r="K30" s="4"/>
      <c r="L30" s="4"/>
      <c r="M30" s="4"/>
      <c r="N30" s="4"/>
      <c r="O30" s="6"/>
      <c r="P30" s="4"/>
      <c r="Q30" s="7"/>
      <c r="R30" s="4"/>
      <c r="S30" s="4"/>
      <c r="T30" s="6"/>
      <c r="U30" s="4"/>
      <c r="V30" s="4"/>
      <c r="W30" s="5"/>
      <c r="X30" s="4"/>
      <c r="Y30" s="8" t="str">
        <f aca="true">IF($D30="","",IF(OR($H30="Complete",$H30="Closed - No Action"),"COMPLETE",IF($C30&lt;TODAY(),"OVERDUE",IF($C30=TODAY(),"DUE TODAY",IF($C30&lt;=TODAY()+'Setup &amp; Lists'!$B$29,"DUE SOON","UPCOMING")))))</f>
        <v/>
      </c>
      <c r="Z30" s="9" t="str">
        <f aca="true">IF($D30="","",IF($C30="","",IF(OR($H30="Complete",$H30="Closed - No Action"),0,$C30-TODAY())))</f>
        <v/>
      </c>
    </row>
    <row r="31" customFormat="false" ht="15" hidden="false" customHeight="false" outlineLevel="0" collapsed="false">
      <c r="A31" s="4"/>
      <c r="B31" s="5"/>
      <c r="C31" s="5"/>
      <c r="D31" s="4"/>
      <c r="E31" s="4"/>
      <c r="F31" s="4"/>
      <c r="G31" s="4"/>
      <c r="H31" s="4"/>
      <c r="I31" s="5"/>
      <c r="J31" s="4"/>
      <c r="K31" s="4"/>
      <c r="L31" s="4"/>
      <c r="M31" s="4"/>
      <c r="N31" s="4"/>
      <c r="O31" s="6"/>
      <c r="P31" s="4"/>
      <c r="Q31" s="7"/>
      <c r="R31" s="4"/>
      <c r="S31" s="4"/>
      <c r="T31" s="6"/>
      <c r="U31" s="4"/>
      <c r="V31" s="4"/>
      <c r="W31" s="5"/>
      <c r="X31" s="4"/>
      <c r="Y31" s="8" t="str">
        <f aca="true">IF($D31="","",IF(OR($H31="Complete",$H31="Closed - No Action"),"COMPLETE",IF($C31&lt;TODAY(),"OVERDUE",IF($C31=TODAY(),"DUE TODAY",IF($C31&lt;=TODAY()+'Setup &amp; Lists'!$B$29,"DUE SOON","UPCOMING")))))</f>
        <v/>
      </c>
      <c r="Z31" s="9" t="str">
        <f aca="true">IF($D31="","",IF($C31="","",IF(OR($H31="Complete",$H31="Closed - No Action"),0,$C31-TODAY())))</f>
        <v/>
      </c>
    </row>
    <row r="32" customFormat="false" ht="15" hidden="false" customHeight="false" outlineLevel="0" collapsed="false">
      <c r="A32" s="4"/>
      <c r="B32" s="5"/>
      <c r="C32" s="5"/>
      <c r="D32" s="4"/>
      <c r="E32" s="4"/>
      <c r="F32" s="4"/>
      <c r="G32" s="4"/>
      <c r="H32" s="4"/>
      <c r="I32" s="5"/>
      <c r="J32" s="4"/>
      <c r="K32" s="4"/>
      <c r="L32" s="4"/>
      <c r="M32" s="4"/>
      <c r="N32" s="4"/>
      <c r="O32" s="6"/>
      <c r="P32" s="4"/>
      <c r="Q32" s="7"/>
      <c r="R32" s="4"/>
      <c r="S32" s="4"/>
      <c r="T32" s="6"/>
      <c r="U32" s="4"/>
      <c r="V32" s="4"/>
      <c r="W32" s="5"/>
      <c r="X32" s="4"/>
      <c r="Y32" s="8" t="str">
        <f aca="true">IF($D32="","",IF(OR($H32="Complete",$H32="Closed - No Action"),"COMPLETE",IF($C32&lt;TODAY(),"OVERDUE",IF($C32=TODAY(),"DUE TODAY",IF($C32&lt;=TODAY()+'Setup &amp; Lists'!$B$29,"DUE SOON","UPCOMING")))))</f>
        <v/>
      </c>
      <c r="Z32" s="9" t="str">
        <f aca="true">IF($D32="","",IF($C32="","",IF(OR($H32="Complete",$H32="Closed - No Action"),0,$C32-TODAY())))</f>
        <v/>
      </c>
    </row>
    <row r="33" customFormat="false" ht="15" hidden="false" customHeight="false" outlineLevel="0" collapsed="false">
      <c r="A33" s="4"/>
      <c r="B33" s="5"/>
      <c r="C33" s="5"/>
      <c r="D33" s="4"/>
      <c r="E33" s="4"/>
      <c r="F33" s="4"/>
      <c r="G33" s="4"/>
      <c r="H33" s="4"/>
      <c r="I33" s="5"/>
      <c r="J33" s="4"/>
      <c r="K33" s="4"/>
      <c r="L33" s="4"/>
      <c r="M33" s="4"/>
      <c r="N33" s="4"/>
      <c r="O33" s="6"/>
      <c r="P33" s="4"/>
      <c r="Q33" s="7"/>
      <c r="R33" s="4"/>
      <c r="S33" s="4"/>
      <c r="T33" s="6"/>
      <c r="U33" s="4"/>
      <c r="V33" s="4"/>
      <c r="W33" s="5"/>
      <c r="X33" s="4"/>
      <c r="Y33" s="8" t="str">
        <f aca="true">IF($D33="","",IF(OR($H33="Complete",$H33="Closed - No Action"),"COMPLETE",IF($C33&lt;TODAY(),"OVERDUE",IF($C33=TODAY(),"DUE TODAY",IF($C33&lt;=TODAY()+'Setup &amp; Lists'!$B$29,"DUE SOON","UPCOMING")))))</f>
        <v/>
      </c>
      <c r="Z33" s="9" t="str">
        <f aca="true">IF($D33="","",IF($C33="","",IF(OR($H33="Complete",$H33="Closed - No Action"),0,$C33-TODAY())))</f>
        <v/>
      </c>
    </row>
    <row r="34" customFormat="false" ht="15" hidden="false" customHeight="false" outlineLevel="0" collapsed="false">
      <c r="A34" s="4"/>
      <c r="B34" s="5"/>
      <c r="C34" s="5"/>
      <c r="D34" s="4"/>
      <c r="E34" s="4"/>
      <c r="F34" s="4"/>
      <c r="G34" s="4"/>
      <c r="H34" s="4"/>
      <c r="I34" s="5"/>
      <c r="J34" s="4"/>
      <c r="K34" s="4"/>
      <c r="L34" s="4"/>
      <c r="M34" s="4"/>
      <c r="N34" s="4"/>
      <c r="O34" s="6"/>
      <c r="P34" s="4"/>
      <c r="Q34" s="7"/>
      <c r="R34" s="4"/>
      <c r="S34" s="4"/>
      <c r="T34" s="6"/>
      <c r="U34" s="4"/>
      <c r="V34" s="4"/>
      <c r="W34" s="5"/>
      <c r="X34" s="4"/>
      <c r="Y34" s="8" t="str">
        <f aca="true">IF($D34="","",IF(OR($H34="Complete",$H34="Closed - No Action"),"COMPLETE",IF($C34&lt;TODAY(),"OVERDUE",IF($C34=TODAY(),"DUE TODAY",IF($C34&lt;=TODAY()+'Setup &amp; Lists'!$B$29,"DUE SOON","UPCOMING")))))</f>
        <v/>
      </c>
      <c r="Z34" s="9" t="str">
        <f aca="true">IF($D34="","",IF($C34="","",IF(OR($H34="Complete",$H34="Closed - No Action"),0,$C34-TODAY())))</f>
        <v/>
      </c>
    </row>
    <row r="35" customFormat="false" ht="15" hidden="false" customHeight="false" outlineLevel="0" collapsed="false">
      <c r="A35" s="4"/>
      <c r="B35" s="5"/>
      <c r="C35" s="5"/>
      <c r="D35" s="4"/>
      <c r="E35" s="4"/>
      <c r="F35" s="4"/>
      <c r="G35" s="4"/>
      <c r="H35" s="4"/>
      <c r="I35" s="5"/>
      <c r="J35" s="4"/>
      <c r="K35" s="4"/>
      <c r="L35" s="4"/>
      <c r="M35" s="4"/>
      <c r="N35" s="4"/>
      <c r="O35" s="6"/>
      <c r="P35" s="4"/>
      <c r="Q35" s="7"/>
      <c r="R35" s="4"/>
      <c r="S35" s="4"/>
      <c r="T35" s="6"/>
      <c r="U35" s="4"/>
      <c r="V35" s="4"/>
      <c r="W35" s="5"/>
      <c r="X35" s="4"/>
      <c r="Y35" s="8" t="str">
        <f aca="true">IF($D35="","",IF(OR($H35="Complete",$H35="Closed - No Action"),"COMPLETE",IF($C35&lt;TODAY(),"OVERDUE",IF($C35=TODAY(),"DUE TODAY",IF($C35&lt;=TODAY()+'Setup &amp; Lists'!$B$29,"DUE SOON","UPCOMING")))))</f>
        <v/>
      </c>
      <c r="Z35" s="9" t="str">
        <f aca="true">IF($D35="","",IF($C35="","",IF(OR($H35="Complete",$H35="Closed - No Action"),0,$C35-TODAY())))</f>
        <v/>
      </c>
    </row>
    <row r="36" customFormat="false" ht="15" hidden="false" customHeight="false" outlineLevel="0" collapsed="false">
      <c r="A36" s="4"/>
      <c r="B36" s="5"/>
      <c r="C36" s="5"/>
      <c r="D36" s="4"/>
      <c r="E36" s="4"/>
      <c r="F36" s="4"/>
      <c r="G36" s="4"/>
      <c r="H36" s="4"/>
      <c r="I36" s="5"/>
      <c r="J36" s="4"/>
      <c r="K36" s="4"/>
      <c r="L36" s="4"/>
      <c r="M36" s="4"/>
      <c r="N36" s="4"/>
      <c r="O36" s="6"/>
      <c r="P36" s="4"/>
      <c r="Q36" s="7"/>
      <c r="R36" s="4"/>
      <c r="S36" s="4"/>
      <c r="T36" s="6"/>
      <c r="U36" s="4"/>
      <c r="V36" s="4"/>
      <c r="W36" s="5"/>
      <c r="X36" s="4"/>
      <c r="Y36" s="8" t="str">
        <f aca="true">IF($D36="","",IF(OR($H36="Complete",$H36="Closed - No Action"),"COMPLETE",IF($C36&lt;TODAY(),"OVERDUE",IF($C36=TODAY(),"DUE TODAY",IF($C36&lt;=TODAY()+'Setup &amp; Lists'!$B$29,"DUE SOON","UPCOMING")))))</f>
        <v/>
      </c>
      <c r="Z36" s="9" t="str">
        <f aca="true">IF($D36="","",IF($C36="","",IF(OR($H36="Complete",$H36="Closed - No Action"),0,$C36-TODAY())))</f>
        <v/>
      </c>
    </row>
    <row r="37" customFormat="false" ht="15" hidden="false" customHeight="false" outlineLevel="0" collapsed="false">
      <c r="A37" s="4"/>
      <c r="B37" s="5"/>
      <c r="C37" s="5"/>
      <c r="D37" s="4"/>
      <c r="E37" s="4"/>
      <c r="F37" s="4"/>
      <c r="G37" s="4"/>
      <c r="H37" s="4"/>
      <c r="I37" s="5"/>
      <c r="J37" s="4"/>
      <c r="K37" s="4"/>
      <c r="L37" s="4"/>
      <c r="M37" s="4"/>
      <c r="N37" s="4"/>
      <c r="O37" s="6"/>
      <c r="P37" s="4"/>
      <c r="Q37" s="7"/>
      <c r="R37" s="4"/>
      <c r="S37" s="4"/>
      <c r="T37" s="6"/>
      <c r="U37" s="4"/>
      <c r="V37" s="4"/>
      <c r="W37" s="5"/>
      <c r="X37" s="4"/>
      <c r="Y37" s="8" t="str">
        <f aca="true">IF($D37="","",IF(OR($H37="Complete",$H37="Closed - No Action"),"COMPLETE",IF($C37&lt;TODAY(),"OVERDUE",IF($C37=TODAY(),"DUE TODAY",IF($C37&lt;=TODAY()+'Setup &amp; Lists'!$B$29,"DUE SOON","UPCOMING")))))</f>
        <v/>
      </c>
      <c r="Z37" s="9" t="str">
        <f aca="true">IF($D37="","",IF($C37="","",IF(OR($H37="Complete",$H37="Closed - No Action"),0,$C37-TODAY())))</f>
        <v/>
      </c>
    </row>
    <row r="38" customFormat="false" ht="15" hidden="false" customHeight="false" outlineLevel="0" collapsed="false">
      <c r="A38" s="4"/>
      <c r="B38" s="5"/>
      <c r="C38" s="5"/>
      <c r="D38" s="4"/>
      <c r="E38" s="4"/>
      <c r="F38" s="4"/>
      <c r="G38" s="4"/>
      <c r="H38" s="4"/>
      <c r="I38" s="5"/>
      <c r="J38" s="4"/>
      <c r="K38" s="4"/>
      <c r="L38" s="4"/>
      <c r="M38" s="4"/>
      <c r="N38" s="4"/>
      <c r="O38" s="6"/>
      <c r="P38" s="4"/>
      <c r="Q38" s="7"/>
      <c r="R38" s="4"/>
      <c r="S38" s="4"/>
      <c r="T38" s="6"/>
      <c r="U38" s="4"/>
      <c r="V38" s="4"/>
      <c r="W38" s="5"/>
      <c r="X38" s="4"/>
      <c r="Y38" s="8" t="str">
        <f aca="true">IF($D38="","",IF(OR($H38="Complete",$H38="Closed - No Action"),"COMPLETE",IF($C38&lt;TODAY(),"OVERDUE",IF($C38=TODAY(),"DUE TODAY",IF($C38&lt;=TODAY()+'Setup &amp; Lists'!$B$29,"DUE SOON","UPCOMING")))))</f>
        <v/>
      </c>
      <c r="Z38" s="9" t="str">
        <f aca="true">IF($D38="","",IF($C38="","",IF(OR($H38="Complete",$H38="Closed - No Action"),0,$C38-TODAY())))</f>
        <v/>
      </c>
    </row>
    <row r="39" customFormat="false" ht="15" hidden="false" customHeight="false" outlineLevel="0" collapsed="false">
      <c r="A39" s="4"/>
      <c r="B39" s="5"/>
      <c r="C39" s="5"/>
      <c r="D39" s="4"/>
      <c r="E39" s="4"/>
      <c r="F39" s="4"/>
      <c r="G39" s="4"/>
      <c r="H39" s="4"/>
      <c r="I39" s="5"/>
      <c r="J39" s="4"/>
      <c r="K39" s="4"/>
      <c r="L39" s="4"/>
      <c r="M39" s="4"/>
      <c r="N39" s="4"/>
      <c r="O39" s="6"/>
      <c r="P39" s="4"/>
      <c r="Q39" s="7"/>
      <c r="R39" s="4"/>
      <c r="S39" s="4"/>
      <c r="T39" s="6"/>
      <c r="U39" s="4"/>
      <c r="V39" s="4"/>
      <c r="W39" s="5"/>
      <c r="X39" s="4"/>
      <c r="Y39" s="8" t="str">
        <f aca="true">IF($D39="","",IF(OR($H39="Complete",$H39="Closed - No Action"),"COMPLETE",IF($C39&lt;TODAY(),"OVERDUE",IF($C39=TODAY(),"DUE TODAY",IF($C39&lt;=TODAY()+'Setup &amp; Lists'!$B$29,"DUE SOON","UPCOMING")))))</f>
        <v/>
      </c>
      <c r="Z39" s="9" t="str">
        <f aca="true">IF($D39="","",IF($C39="","",IF(OR($H39="Complete",$H39="Closed - No Action"),0,$C39-TODAY())))</f>
        <v/>
      </c>
    </row>
    <row r="40" customFormat="false" ht="15" hidden="false" customHeight="false" outlineLevel="0" collapsed="false">
      <c r="A40" s="4"/>
      <c r="B40" s="5"/>
      <c r="C40" s="5"/>
      <c r="D40" s="4"/>
      <c r="E40" s="4"/>
      <c r="F40" s="4"/>
      <c r="G40" s="4"/>
      <c r="H40" s="4"/>
      <c r="I40" s="5"/>
      <c r="J40" s="4"/>
      <c r="K40" s="4"/>
      <c r="L40" s="4"/>
      <c r="M40" s="4"/>
      <c r="N40" s="4"/>
      <c r="O40" s="6"/>
      <c r="P40" s="4"/>
      <c r="Q40" s="7"/>
      <c r="R40" s="4"/>
      <c r="S40" s="4"/>
      <c r="T40" s="6"/>
      <c r="U40" s="4"/>
      <c r="V40" s="4"/>
      <c r="W40" s="5"/>
      <c r="X40" s="4"/>
      <c r="Y40" s="8" t="str">
        <f aca="true">IF($D40="","",IF(OR($H40="Complete",$H40="Closed - No Action"),"COMPLETE",IF($C40&lt;TODAY(),"OVERDUE",IF($C40=TODAY(),"DUE TODAY",IF($C40&lt;=TODAY()+'Setup &amp; Lists'!$B$29,"DUE SOON","UPCOMING")))))</f>
        <v/>
      </c>
      <c r="Z40" s="9" t="str">
        <f aca="true">IF($D40="","",IF($C40="","",IF(OR($H40="Complete",$H40="Closed - No Action"),0,$C40-TODAY())))</f>
        <v/>
      </c>
    </row>
    <row r="41" customFormat="false" ht="15" hidden="false" customHeight="false" outlineLevel="0" collapsed="false">
      <c r="A41" s="4"/>
      <c r="B41" s="5"/>
      <c r="C41" s="5"/>
      <c r="D41" s="4"/>
      <c r="E41" s="4"/>
      <c r="F41" s="4"/>
      <c r="G41" s="4"/>
      <c r="H41" s="4"/>
      <c r="I41" s="5"/>
      <c r="J41" s="4"/>
      <c r="K41" s="4"/>
      <c r="L41" s="4"/>
      <c r="M41" s="4"/>
      <c r="N41" s="4"/>
      <c r="O41" s="6"/>
      <c r="P41" s="4"/>
      <c r="Q41" s="7"/>
      <c r="R41" s="4"/>
      <c r="S41" s="4"/>
      <c r="T41" s="6"/>
      <c r="U41" s="4"/>
      <c r="V41" s="4"/>
      <c r="W41" s="5"/>
      <c r="X41" s="4"/>
      <c r="Y41" s="8" t="str">
        <f aca="true">IF($D41="","",IF(OR($H41="Complete",$H41="Closed - No Action"),"COMPLETE",IF($C41&lt;TODAY(),"OVERDUE",IF($C41=TODAY(),"DUE TODAY",IF($C41&lt;=TODAY()+'Setup &amp; Lists'!$B$29,"DUE SOON","UPCOMING")))))</f>
        <v/>
      </c>
      <c r="Z41" s="9" t="str">
        <f aca="true">IF($D41="","",IF($C41="","",IF(OR($H41="Complete",$H41="Closed - No Action"),0,$C41-TODAY())))</f>
        <v/>
      </c>
    </row>
    <row r="42" customFormat="false" ht="15" hidden="false" customHeight="false" outlineLevel="0" collapsed="false">
      <c r="A42" s="4"/>
      <c r="B42" s="5"/>
      <c r="C42" s="5"/>
      <c r="D42" s="4"/>
      <c r="E42" s="4"/>
      <c r="F42" s="4"/>
      <c r="G42" s="4"/>
      <c r="H42" s="4"/>
      <c r="I42" s="5"/>
      <c r="J42" s="4"/>
      <c r="K42" s="4"/>
      <c r="L42" s="4"/>
      <c r="M42" s="4"/>
      <c r="N42" s="4"/>
      <c r="O42" s="6"/>
      <c r="P42" s="4"/>
      <c r="Q42" s="7"/>
      <c r="R42" s="4"/>
      <c r="S42" s="4"/>
      <c r="T42" s="6"/>
      <c r="U42" s="4"/>
      <c r="V42" s="4"/>
      <c r="W42" s="5"/>
      <c r="X42" s="4"/>
      <c r="Y42" s="8" t="str">
        <f aca="true">IF($D42="","",IF(OR($H42="Complete",$H42="Closed - No Action"),"COMPLETE",IF($C42&lt;TODAY(),"OVERDUE",IF($C42=TODAY(),"DUE TODAY",IF($C42&lt;=TODAY()+'Setup &amp; Lists'!$B$29,"DUE SOON","UPCOMING")))))</f>
        <v/>
      </c>
      <c r="Z42" s="9" t="str">
        <f aca="true">IF($D42="","",IF($C42="","",IF(OR($H42="Complete",$H42="Closed - No Action"),0,$C42-TODAY())))</f>
        <v/>
      </c>
    </row>
    <row r="43" customFormat="false" ht="15" hidden="false" customHeight="false" outlineLevel="0" collapsed="false">
      <c r="A43" s="4"/>
      <c r="B43" s="5"/>
      <c r="C43" s="5"/>
      <c r="D43" s="4"/>
      <c r="E43" s="4"/>
      <c r="F43" s="4"/>
      <c r="G43" s="4"/>
      <c r="H43" s="4"/>
      <c r="I43" s="5"/>
      <c r="J43" s="4"/>
      <c r="K43" s="4"/>
      <c r="L43" s="4"/>
      <c r="M43" s="4"/>
      <c r="N43" s="4"/>
      <c r="O43" s="6"/>
      <c r="P43" s="4"/>
      <c r="Q43" s="7"/>
      <c r="R43" s="4"/>
      <c r="S43" s="4"/>
      <c r="T43" s="6"/>
      <c r="U43" s="4"/>
      <c r="V43" s="4"/>
      <c r="W43" s="5"/>
      <c r="X43" s="4"/>
      <c r="Y43" s="8" t="str">
        <f aca="true">IF($D43="","",IF(OR($H43="Complete",$H43="Closed - No Action"),"COMPLETE",IF($C43&lt;TODAY(),"OVERDUE",IF($C43=TODAY(),"DUE TODAY",IF($C43&lt;=TODAY()+'Setup &amp; Lists'!$B$29,"DUE SOON","UPCOMING")))))</f>
        <v/>
      </c>
      <c r="Z43" s="9" t="str">
        <f aca="true">IF($D43="","",IF($C43="","",IF(OR($H43="Complete",$H43="Closed - No Action"),0,$C43-TODAY())))</f>
        <v/>
      </c>
    </row>
    <row r="44" customFormat="false" ht="15" hidden="false" customHeight="false" outlineLevel="0" collapsed="false">
      <c r="A44" s="4"/>
      <c r="B44" s="5"/>
      <c r="C44" s="5"/>
      <c r="D44" s="4"/>
      <c r="E44" s="4"/>
      <c r="F44" s="4"/>
      <c r="G44" s="4"/>
      <c r="H44" s="4"/>
      <c r="I44" s="5"/>
      <c r="J44" s="4"/>
      <c r="K44" s="4"/>
      <c r="L44" s="4"/>
      <c r="M44" s="4"/>
      <c r="N44" s="4"/>
      <c r="O44" s="6"/>
      <c r="P44" s="4"/>
      <c r="Q44" s="7"/>
      <c r="R44" s="4"/>
      <c r="S44" s="4"/>
      <c r="T44" s="6"/>
      <c r="U44" s="4"/>
      <c r="V44" s="4"/>
      <c r="W44" s="5"/>
      <c r="X44" s="4"/>
      <c r="Y44" s="8" t="str">
        <f aca="true">IF($D44="","",IF(OR($H44="Complete",$H44="Closed - No Action"),"COMPLETE",IF($C44&lt;TODAY(),"OVERDUE",IF($C44=TODAY(),"DUE TODAY",IF($C44&lt;=TODAY()+'Setup &amp; Lists'!$B$29,"DUE SOON","UPCOMING")))))</f>
        <v/>
      </c>
      <c r="Z44" s="9" t="str">
        <f aca="true">IF($D44="","",IF($C44="","",IF(OR($H44="Complete",$H44="Closed - No Action"),0,$C44-TODAY())))</f>
        <v/>
      </c>
    </row>
    <row r="45" customFormat="false" ht="15" hidden="false" customHeight="false" outlineLevel="0" collapsed="false">
      <c r="A45" s="4"/>
      <c r="B45" s="5"/>
      <c r="C45" s="5"/>
      <c r="D45" s="4"/>
      <c r="E45" s="4"/>
      <c r="F45" s="4"/>
      <c r="G45" s="4"/>
      <c r="H45" s="4"/>
      <c r="I45" s="5"/>
      <c r="J45" s="4"/>
      <c r="K45" s="4"/>
      <c r="L45" s="4"/>
      <c r="M45" s="4"/>
      <c r="N45" s="4"/>
      <c r="O45" s="6"/>
      <c r="P45" s="4"/>
      <c r="Q45" s="7"/>
      <c r="R45" s="4"/>
      <c r="S45" s="4"/>
      <c r="T45" s="6"/>
      <c r="U45" s="4"/>
      <c r="V45" s="4"/>
      <c r="W45" s="5"/>
      <c r="X45" s="4"/>
      <c r="Y45" s="8" t="str">
        <f aca="true">IF($D45="","",IF(OR($H45="Complete",$H45="Closed - No Action"),"COMPLETE",IF($C45&lt;TODAY(),"OVERDUE",IF($C45=TODAY(),"DUE TODAY",IF($C45&lt;=TODAY()+'Setup &amp; Lists'!$B$29,"DUE SOON","UPCOMING")))))</f>
        <v/>
      </c>
      <c r="Z45" s="9" t="str">
        <f aca="true">IF($D45="","",IF($C45="","",IF(OR($H45="Complete",$H45="Closed - No Action"),0,$C45-TODAY())))</f>
        <v/>
      </c>
    </row>
    <row r="46" customFormat="false" ht="15" hidden="false" customHeight="false" outlineLevel="0" collapsed="false">
      <c r="A46" s="4"/>
      <c r="B46" s="5"/>
      <c r="C46" s="5"/>
      <c r="D46" s="4"/>
      <c r="E46" s="4"/>
      <c r="F46" s="4"/>
      <c r="G46" s="4"/>
      <c r="H46" s="4"/>
      <c r="I46" s="5"/>
      <c r="J46" s="4"/>
      <c r="K46" s="4"/>
      <c r="L46" s="4"/>
      <c r="M46" s="4"/>
      <c r="N46" s="4"/>
      <c r="O46" s="6"/>
      <c r="P46" s="4"/>
      <c r="Q46" s="7"/>
      <c r="R46" s="4"/>
      <c r="S46" s="4"/>
      <c r="T46" s="6"/>
      <c r="U46" s="4"/>
      <c r="V46" s="4"/>
      <c r="W46" s="5"/>
      <c r="X46" s="4"/>
      <c r="Y46" s="8" t="str">
        <f aca="true">IF($D46="","",IF(OR($H46="Complete",$H46="Closed - No Action"),"COMPLETE",IF($C46&lt;TODAY(),"OVERDUE",IF($C46=TODAY(),"DUE TODAY",IF($C46&lt;=TODAY()+'Setup &amp; Lists'!$B$29,"DUE SOON","UPCOMING")))))</f>
        <v/>
      </c>
      <c r="Z46" s="9" t="str">
        <f aca="true">IF($D46="","",IF($C46="","",IF(OR($H46="Complete",$H46="Closed - No Action"),0,$C46-TODAY())))</f>
        <v/>
      </c>
    </row>
    <row r="47" customFormat="false" ht="15" hidden="false" customHeight="false" outlineLevel="0" collapsed="false">
      <c r="A47" s="4"/>
      <c r="B47" s="5"/>
      <c r="C47" s="5"/>
      <c r="D47" s="4"/>
      <c r="E47" s="4"/>
      <c r="F47" s="4"/>
      <c r="G47" s="4"/>
      <c r="H47" s="4"/>
      <c r="I47" s="5"/>
      <c r="J47" s="4"/>
      <c r="K47" s="4"/>
      <c r="L47" s="4"/>
      <c r="M47" s="4"/>
      <c r="N47" s="4"/>
      <c r="O47" s="6"/>
      <c r="P47" s="4"/>
      <c r="Q47" s="7"/>
      <c r="R47" s="4"/>
      <c r="S47" s="4"/>
      <c r="T47" s="6"/>
      <c r="U47" s="4"/>
      <c r="V47" s="4"/>
      <c r="W47" s="5"/>
      <c r="X47" s="4"/>
      <c r="Y47" s="8" t="str">
        <f aca="true">IF($D47="","",IF(OR($H47="Complete",$H47="Closed - No Action"),"COMPLETE",IF($C47&lt;TODAY(),"OVERDUE",IF($C47=TODAY(),"DUE TODAY",IF($C47&lt;=TODAY()+'Setup &amp; Lists'!$B$29,"DUE SOON","UPCOMING")))))</f>
        <v/>
      </c>
      <c r="Z47" s="9" t="str">
        <f aca="true">IF($D47="","",IF($C47="","",IF(OR($H47="Complete",$H47="Closed - No Action"),0,$C47-TODAY())))</f>
        <v/>
      </c>
    </row>
    <row r="48" customFormat="false" ht="15" hidden="false" customHeight="false" outlineLevel="0" collapsed="false">
      <c r="A48" s="4"/>
      <c r="B48" s="5"/>
      <c r="C48" s="5"/>
      <c r="D48" s="4"/>
      <c r="E48" s="4"/>
      <c r="F48" s="4"/>
      <c r="G48" s="4"/>
      <c r="H48" s="4"/>
      <c r="I48" s="5"/>
      <c r="J48" s="4"/>
      <c r="K48" s="4"/>
      <c r="L48" s="4"/>
      <c r="M48" s="4"/>
      <c r="N48" s="4"/>
      <c r="O48" s="6"/>
      <c r="P48" s="4"/>
      <c r="Q48" s="7"/>
      <c r="R48" s="4"/>
      <c r="S48" s="4"/>
      <c r="T48" s="6"/>
      <c r="U48" s="4"/>
      <c r="V48" s="4"/>
      <c r="W48" s="5"/>
      <c r="X48" s="4"/>
      <c r="Y48" s="8" t="str">
        <f aca="true">IF($D48="","",IF(OR($H48="Complete",$H48="Closed - No Action"),"COMPLETE",IF($C48&lt;TODAY(),"OVERDUE",IF($C48=TODAY(),"DUE TODAY",IF($C48&lt;=TODAY()+'Setup &amp; Lists'!$B$29,"DUE SOON","UPCOMING")))))</f>
        <v/>
      </c>
      <c r="Z48" s="9" t="str">
        <f aca="true">IF($D48="","",IF($C48="","",IF(OR($H48="Complete",$H48="Closed - No Action"),0,$C48-TODAY())))</f>
        <v/>
      </c>
    </row>
    <row r="49" customFormat="false" ht="15" hidden="false" customHeight="false" outlineLevel="0" collapsed="false">
      <c r="A49" s="4"/>
      <c r="B49" s="5"/>
      <c r="C49" s="5"/>
      <c r="D49" s="4"/>
      <c r="E49" s="4"/>
      <c r="F49" s="4"/>
      <c r="G49" s="4"/>
      <c r="H49" s="4"/>
      <c r="I49" s="5"/>
      <c r="J49" s="4"/>
      <c r="K49" s="4"/>
      <c r="L49" s="4"/>
      <c r="M49" s="4"/>
      <c r="N49" s="4"/>
      <c r="O49" s="6"/>
      <c r="P49" s="4"/>
      <c r="Q49" s="7"/>
      <c r="R49" s="4"/>
      <c r="S49" s="4"/>
      <c r="T49" s="6"/>
      <c r="U49" s="4"/>
      <c r="V49" s="4"/>
      <c r="W49" s="5"/>
      <c r="X49" s="4"/>
      <c r="Y49" s="8" t="str">
        <f aca="true">IF($D49="","",IF(OR($H49="Complete",$H49="Closed - No Action"),"COMPLETE",IF($C49&lt;TODAY(),"OVERDUE",IF($C49=TODAY(),"DUE TODAY",IF($C49&lt;=TODAY()+'Setup &amp; Lists'!$B$29,"DUE SOON","UPCOMING")))))</f>
        <v/>
      </c>
      <c r="Z49" s="9" t="str">
        <f aca="true">IF($D49="","",IF($C49="","",IF(OR($H49="Complete",$H49="Closed - No Action"),0,$C49-TODAY())))</f>
        <v/>
      </c>
    </row>
    <row r="50" customFormat="false" ht="15" hidden="false" customHeight="false" outlineLevel="0" collapsed="false">
      <c r="A50" s="4"/>
      <c r="B50" s="5"/>
      <c r="C50" s="5"/>
      <c r="D50" s="4"/>
      <c r="E50" s="4"/>
      <c r="F50" s="4"/>
      <c r="G50" s="4"/>
      <c r="H50" s="4"/>
      <c r="I50" s="5"/>
      <c r="J50" s="4"/>
      <c r="K50" s="4"/>
      <c r="L50" s="4"/>
      <c r="M50" s="4"/>
      <c r="N50" s="4"/>
      <c r="O50" s="6"/>
      <c r="P50" s="4"/>
      <c r="Q50" s="7"/>
      <c r="R50" s="4"/>
      <c r="S50" s="4"/>
      <c r="T50" s="6"/>
      <c r="U50" s="4"/>
      <c r="V50" s="4"/>
      <c r="W50" s="5"/>
      <c r="X50" s="4"/>
      <c r="Y50" s="8" t="str">
        <f aca="true">IF($D50="","",IF(OR($H50="Complete",$H50="Closed - No Action"),"COMPLETE",IF($C50&lt;TODAY(),"OVERDUE",IF($C50=TODAY(),"DUE TODAY",IF($C50&lt;=TODAY()+'Setup &amp; Lists'!$B$29,"DUE SOON","UPCOMING")))))</f>
        <v/>
      </c>
      <c r="Z50" s="9" t="str">
        <f aca="true">IF($D50="","",IF($C50="","",IF(OR($H50="Complete",$H50="Closed - No Action"),0,$C50-TODAY())))</f>
        <v/>
      </c>
    </row>
    <row r="51" customFormat="false" ht="15" hidden="false" customHeight="false" outlineLevel="0" collapsed="false">
      <c r="A51" s="4"/>
      <c r="B51" s="5"/>
      <c r="C51" s="5"/>
      <c r="D51" s="4"/>
      <c r="E51" s="4"/>
      <c r="F51" s="4"/>
      <c r="G51" s="4"/>
      <c r="H51" s="4"/>
      <c r="I51" s="5"/>
      <c r="J51" s="4"/>
      <c r="K51" s="4"/>
      <c r="L51" s="4"/>
      <c r="M51" s="4"/>
      <c r="N51" s="4"/>
      <c r="O51" s="6"/>
      <c r="P51" s="4"/>
      <c r="Q51" s="7"/>
      <c r="R51" s="4"/>
      <c r="S51" s="4"/>
      <c r="T51" s="6"/>
      <c r="U51" s="4"/>
      <c r="V51" s="4"/>
      <c r="W51" s="5"/>
      <c r="X51" s="4"/>
      <c r="Y51" s="8" t="str">
        <f aca="true">IF($D51="","",IF(OR($H51="Complete",$H51="Closed - No Action"),"COMPLETE",IF($C51&lt;TODAY(),"OVERDUE",IF($C51=TODAY(),"DUE TODAY",IF($C51&lt;=TODAY()+'Setup &amp; Lists'!$B$29,"DUE SOON","UPCOMING")))))</f>
        <v/>
      </c>
      <c r="Z51" s="9" t="str">
        <f aca="true">IF($D51="","",IF($C51="","",IF(OR($H51="Complete",$H51="Closed - No Action"),0,$C51-TODAY())))</f>
        <v/>
      </c>
    </row>
    <row r="52" customFormat="false" ht="15" hidden="false" customHeight="false" outlineLevel="0" collapsed="false">
      <c r="A52" s="4"/>
      <c r="B52" s="5"/>
      <c r="C52" s="5"/>
      <c r="D52" s="4"/>
      <c r="E52" s="4"/>
      <c r="F52" s="4"/>
      <c r="G52" s="4"/>
      <c r="H52" s="4"/>
      <c r="I52" s="5"/>
      <c r="J52" s="4"/>
      <c r="K52" s="4"/>
      <c r="L52" s="4"/>
      <c r="M52" s="4"/>
      <c r="N52" s="4"/>
      <c r="O52" s="6"/>
      <c r="P52" s="4"/>
      <c r="Q52" s="7"/>
      <c r="R52" s="4"/>
      <c r="S52" s="4"/>
      <c r="T52" s="6"/>
      <c r="U52" s="4"/>
      <c r="V52" s="4"/>
      <c r="W52" s="5"/>
      <c r="X52" s="4"/>
      <c r="Y52" s="8" t="str">
        <f aca="true">IF($D52="","",IF(OR($H52="Complete",$H52="Closed - No Action"),"COMPLETE",IF($C52&lt;TODAY(),"OVERDUE",IF($C52=TODAY(),"DUE TODAY",IF($C52&lt;=TODAY()+'Setup &amp; Lists'!$B$29,"DUE SOON","UPCOMING")))))</f>
        <v/>
      </c>
      <c r="Z52" s="9" t="str">
        <f aca="true">IF($D52="","",IF($C52="","",IF(OR($H52="Complete",$H52="Closed - No Action"),0,$C52-TODAY())))</f>
        <v/>
      </c>
    </row>
    <row r="53" customFormat="false" ht="15" hidden="false" customHeight="false" outlineLevel="0" collapsed="false">
      <c r="A53" s="4"/>
      <c r="B53" s="5"/>
      <c r="C53" s="5"/>
      <c r="D53" s="4"/>
      <c r="E53" s="4"/>
      <c r="F53" s="4"/>
      <c r="G53" s="4"/>
      <c r="H53" s="4"/>
      <c r="I53" s="5"/>
      <c r="J53" s="4"/>
      <c r="K53" s="4"/>
      <c r="L53" s="4"/>
      <c r="M53" s="4"/>
      <c r="N53" s="4"/>
      <c r="O53" s="6"/>
      <c r="P53" s="4"/>
      <c r="Q53" s="7"/>
      <c r="R53" s="4"/>
      <c r="S53" s="4"/>
      <c r="T53" s="6"/>
      <c r="U53" s="4"/>
      <c r="V53" s="4"/>
      <c r="W53" s="5"/>
      <c r="X53" s="4"/>
      <c r="Y53" s="8" t="str">
        <f aca="true">IF($D53="","",IF(OR($H53="Complete",$H53="Closed - No Action"),"COMPLETE",IF($C53&lt;TODAY(),"OVERDUE",IF($C53=TODAY(),"DUE TODAY",IF($C53&lt;=TODAY()+'Setup &amp; Lists'!$B$29,"DUE SOON","UPCOMING")))))</f>
        <v/>
      </c>
      <c r="Z53" s="9" t="str">
        <f aca="true">IF($D53="","",IF($C53="","",IF(OR($H53="Complete",$H53="Closed - No Action"),0,$C53-TODAY())))</f>
        <v/>
      </c>
    </row>
    <row r="54" customFormat="false" ht="15" hidden="false" customHeight="false" outlineLevel="0" collapsed="false">
      <c r="A54" s="4"/>
      <c r="B54" s="5"/>
      <c r="C54" s="5"/>
      <c r="D54" s="4"/>
      <c r="E54" s="4"/>
      <c r="F54" s="4"/>
      <c r="G54" s="4"/>
      <c r="H54" s="4"/>
      <c r="I54" s="5"/>
      <c r="J54" s="4"/>
      <c r="K54" s="4"/>
      <c r="L54" s="4"/>
      <c r="M54" s="4"/>
      <c r="N54" s="4"/>
      <c r="O54" s="6"/>
      <c r="P54" s="4"/>
      <c r="Q54" s="7"/>
      <c r="R54" s="4"/>
      <c r="S54" s="4"/>
      <c r="T54" s="6"/>
      <c r="U54" s="4"/>
      <c r="V54" s="4"/>
      <c r="W54" s="5"/>
      <c r="X54" s="4"/>
      <c r="Y54" s="8" t="str">
        <f aca="true">IF($D54="","",IF(OR($H54="Complete",$H54="Closed - No Action"),"COMPLETE",IF($C54&lt;TODAY(),"OVERDUE",IF($C54=TODAY(),"DUE TODAY",IF($C54&lt;=TODAY()+'Setup &amp; Lists'!$B$29,"DUE SOON","UPCOMING")))))</f>
        <v/>
      </c>
      <c r="Z54" s="9" t="str">
        <f aca="true">IF($D54="","",IF($C54="","",IF(OR($H54="Complete",$H54="Closed - No Action"),0,$C54-TODAY())))</f>
        <v/>
      </c>
    </row>
    <row r="55" customFormat="false" ht="15" hidden="false" customHeight="false" outlineLevel="0" collapsed="false">
      <c r="A55" s="4"/>
      <c r="B55" s="5"/>
      <c r="C55" s="5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6"/>
      <c r="P55" s="4"/>
      <c r="Q55" s="7"/>
      <c r="R55" s="4"/>
      <c r="S55" s="4"/>
      <c r="T55" s="6"/>
      <c r="U55" s="4"/>
      <c r="V55" s="4"/>
      <c r="W55" s="5"/>
      <c r="X55" s="4"/>
      <c r="Y55" s="8" t="str">
        <f aca="true">IF($D55="","",IF(OR($H55="Complete",$H55="Closed - No Action"),"COMPLETE",IF($C55&lt;TODAY(),"OVERDUE",IF($C55=TODAY(),"DUE TODAY",IF($C55&lt;=TODAY()+'Setup &amp; Lists'!$B$29,"DUE SOON","UPCOMING")))))</f>
        <v/>
      </c>
      <c r="Z55" s="9" t="str">
        <f aca="true">IF($D55="","",IF($C55="","",IF(OR($H55="Complete",$H55="Closed - No Action"),0,$C55-TODAY())))</f>
        <v/>
      </c>
    </row>
    <row r="56" customFormat="false" ht="15" hidden="false" customHeight="false" outlineLevel="0" collapsed="false">
      <c r="A56" s="4"/>
      <c r="B56" s="5"/>
      <c r="C56" s="5"/>
      <c r="D56" s="4"/>
      <c r="E56" s="4"/>
      <c r="F56" s="4"/>
      <c r="G56" s="4"/>
      <c r="H56" s="4"/>
      <c r="I56" s="5"/>
      <c r="J56" s="4"/>
      <c r="K56" s="4"/>
      <c r="L56" s="4"/>
      <c r="M56" s="4"/>
      <c r="N56" s="4"/>
      <c r="O56" s="6"/>
      <c r="P56" s="4"/>
      <c r="Q56" s="7"/>
      <c r="R56" s="4"/>
      <c r="S56" s="4"/>
      <c r="T56" s="6"/>
      <c r="U56" s="4"/>
      <c r="V56" s="4"/>
      <c r="W56" s="5"/>
      <c r="X56" s="4"/>
      <c r="Y56" s="8" t="str">
        <f aca="true">IF($D56="","",IF(OR($H56="Complete",$H56="Closed - No Action"),"COMPLETE",IF($C56&lt;TODAY(),"OVERDUE",IF($C56=TODAY(),"DUE TODAY",IF($C56&lt;=TODAY()+'Setup &amp; Lists'!$B$29,"DUE SOON","UPCOMING")))))</f>
        <v/>
      </c>
      <c r="Z56" s="9" t="str">
        <f aca="true">IF($D56="","",IF($C56="","",IF(OR($H56="Complete",$H56="Closed - No Action"),0,$C56-TODAY())))</f>
        <v/>
      </c>
    </row>
    <row r="57" customFormat="false" ht="15" hidden="false" customHeight="false" outlineLevel="0" collapsed="false">
      <c r="A57" s="4"/>
      <c r="B57" s="5"/>
      <c r="C57" s="5"/>
      <c r="D57" s="4"/>
      <c r="E57" s="4"/>
      <c r="F57" s="4"/>
      <c r="G57" s="4"/>
      <c r="H57" s="4"/>
      <c r="I57" s="5"/>
      <c r="J57" s="4"/>
      <c r="K57" s="4"/>
      <c r="L57" s="4"/>
      <c r="M57" s="4"/>
      <c r="N57" s="4"/>
      <c r="O57" s="6"/>
      <c r="P57" s="4"/>
      <c r="Q57" s="7"/>
      <c r="R57" s="4"/>
      <c r="S57" s="4"/>
      <c r="T57" s="6"/>
      <c r="U57" s="4"/>
      <c r="V57" s="4"/>
      <c r="W57" s="5"/>
      <c r="X57" s="4"/>
      <c r="Y57" s="8" t="str">
        <f aca="true">IF($D57="","",IF(OR($H57="Complete",$H57="Closed - No Action"),"COMPLETE",IF($C57&lt;TODAY(),"OVERDUE",IF($C57=TODAY(),"DUE TODAY",IF($C57&lt;=TODAY()+'Setup &amp; Lists'!$B$29,"DUE SOON","UPCOMING")))))</f>
        <v/>
      </c>
      <c r="Z57" s="9" t="str">
        <f aca="true">IF($D57="","",IF($C57="","",IF(OR($H57="Complete",$H57="Closed - No Action"),0,$C57-TODAY())))</f>
        <v/>
      </c>
    </row>
    <row r="58" customFormat="false" ht="15" hidden="false" customHeight="false" outlineLevel="0" collapsed="false">
      <c r="A58" s="4"/>
      <c r="B58" s="5"/>
      <c r="C58" s="5"/>
      <c r="D58" s="4"/>
      <c r="E58" s="4"/>
      <c r="F58" s="4"/>
      <c r="G58" s="4"/>
      <c r="H58" s="4"/>
      <c r="I58" s="5"/>
      <c r="J58" s="4"/>
      <c r="K58" s="4"/>
      <c r="L58" s="4"/>
      <c r="M58" s="4"/>
      <c r="N58" s="4"/>
      <c r="O58" s="6"/>
      <c r="P58" s="4"/>
      <c r="Q58" s="7"/>
      <c r="R58" s="4"/>
      <c r="S58" s="4"/>
      <c r="T58" s="6"/>
      <c r="U58" s="4"/>
      <c r="V58" s="4"/>
      <c r="W58" s="5"/>
      <c r="X58" s="4"/>
      <c r="Y58" s="8" t="str">
        <f aca="true">IF($D58="","",IF(OR($H58="Complete",$H58="Closed - No Action"),"COMPLETE",IF($C58&lt;TODAY(),"OVERDUE",IF($C58=TODAY(),"DUE TODAY",IF($C58&lt;=TODAY()+'Setup &amp; Lists'!$B$29,"DUE SOON","UPCOMING")))))</f>
        <v/>
      </c>
      <c r="Z58" s="9" t="str">
        <f aca="true">IF($D58="","",IF($C58="","",IF(OR($H58="Complete",$H58="Closed - No Action"),0,$C58-TODAY())))</f>
        <v/>
      </c>
    </row>
    <row r="59" customFormat="false" ht="15" hidden="false" customHeight="false" outlineLevel="0" collapsed="false">
      <c r="A59" s="4"/>
      <c r="B59" s="5"/>
      <c r="C59" s="5"/>
      <c r="D59" s="4"/>
      <c r="E59" s="4"/>
      <c r="F59" s="4"/>
      <c r="G59" s="4"/>
      <c r="H59" s="4"/>
      <c r="I59" s="5"/>
      <c r="J59" s="4"/>
      <c r="K59" s="4"/>
      <c r="L59" s="4"/>
      <c r="M59" s="4"/>
      <c r="N59" s="4"/>
      <c r="O59" s="6"/>
      <c r="P59" s="4"/>
      <c r="Q59" s="7"/>
      <c r="R59" s="4"/>
      <c r="S59" s="4"/>
      <c r="T59" s="6"/>
      <c r="U59" s="4"/>
      <c r="V59" s="4"/>
      <c r="W59" s="5"/>
      <c r="X59" s="4"/>
      <c r="Y59" s="8" t="str">
        <f aca="true">IF($D59="","",IF(OR($H59="Complete",$H59="Closed - No Action"),"COMPLETE",IF($C59&lt;TODAY(),"OVERDUE",IF($C59=TODAY(),"DUE TODAY",IF($C59&lt;=TODAY()+'Setup &amp; Lists'!$B$29,"DUE SOON","UPCOMING")))))</f>
        <v/>
      </c>
      <c r="Z59" s="9" t="str">
        <f aca="true">IF($D59="","",IF($C59="","",IF(OR($H59="Complete",$H59="Closed - No Action"),0,$C59-TODAY())))</f>
        <v/>
      </c>
    </row>
    <row r="60" customFormat="false" ht="15" hidden="false" customHeight="false" outlineLevel="0" collapsed="false">
      <c r="A60" s="4"/>
      <c r="B60" s="5"/>
      <c r="C60" s="5"/>
      <c r="D60" s="4"/>
      <c r="E60" s="4"/>
      <c r="F60" s="4"/>
      <c r="G60" s="4"/>
      <c r="H60" s="4"/>
      <c r="I60" s="5"/>
      <c r="J60" s="4"/>
      <c r="K60" s="4"/>
      <c r="L60" s="4"/>
      <c r="M60" s="4"/>
      <c r="N60" s="4"/>
      <c r="O60" s="6"/>
      <c r="P60" s="4"/>
      <c r="Q60" s="7"/>
      <c r="R60" s="4"/>
      <c r="S60" s="4"/>
      <c r="T60" s="6"/>
      <c r="U60" s="4"/>
      <c r="V60" s="4"/>
      <c r="W60" s="5"/>
      <c r="X60" s="4"/>
      <c r="Y60" s="8" t="str">
        <f aca="true">IF($D60="","",IF(OR($H60="Complete",$H60="Closed - No Action"),"COMPLETE",IF($C60&lt;TODAY(),"OVERDUE",IF($C60=TODAY(),"DUE TODAY",IF($C60&lt;=TODAY()+'Setup &amp; Lists'!$B$29,"DUE SOON","UPCOMING")))))</f>
        <v/>
      </c>
      <c r="Z60" s="9" t="str">
        <f aca="true">IF($D60="","",IF($C60="","",IF(OR($H60="Complete",$H60="Closed - No Action"),0,$C60-TODAY())))</f>
        <v/>
      </c>
    </row>
    <row r="61" customFormat="false" ht="15" hidden="false" customHeight="false" outlineLevel="0" collapsed="false">
      <c r="A61" s="4"/>
      <c r="B61" s="5"/>
      <c r="C61" s="5"/>
      <c r="D61" s="4"/>
      <c r="E61" s="4"/>
      <c r="F61" s="4"/>
      <c r="G61" s="4"/>
      <c r="H61" s="4"/>
      <c r="I61" s="5"/>
      <c r="J61" s="4"/>
      <c r="K61" s="4"/>
      <c r="L61" s="4"/>
      <c r="M61" s="4"/>
      <c r="N61" s="4"/>
      <c r="O61" s="6"/>
      <c r="P61" s="4"/>
      <c r="Q61" s="7"/>
      <c r="R61" s="4"/>
      <c r="S61" s="4"/>
      <c r="T61" s="6"/>
      <c r="U61" s="4"/>
      <c r="V61" s="4"/>
      <c r="W61" s="5"/>
      <c r="X61" s="4"/>
      <c r="Y61" s="8" t="str">
        <f aca="true">IF($D61="","",IF(OR($H61="Complete",$H61="Closed - No Action"),"COMPLETE",IF($C61&lt;TODAY(),"OVERDUE",IF($C61=TODAY(),"DUE TODAY",IF($C61&lt;=TODAY()+'Setup &amp; Lists'!$B$29,"DUE SOON","UPCOMING")))))</f>
        <v/>
      </c>
      <c r="Z61" s="9" t="str">
        <f aca="true">IF($D61="","",IF($C61="","",IF(OR($H61="Complete",$H61="Closed - No Action"),0,$C61-TODAY())))</f>
        <v/>
      </c>
    </row>
    <row r="62" customFormat="false" ht="15" hidden="false" customHeight="false" outlineLevel="0" collapsed="false">
      <c r="A62" s="4"/>
      <c r="B62" s="5"/>
      <c r="C62" s="5"/>
      <c r="D62" s="4"/>
      <c r="E62" s="4"/>
      <c r="F62" s="4"/>
      <c r="G62" s="4"/>
      <c r="H62" s="4"/>
      <c r="I62" s="5"/>
      <c r="J62" s="4"/>
      <c r="K62" s="4"/>
      <c r="L62" s="4"/>
      <c r="M62" s="4"/>
      <c r="N62" s="4"/>
      <c r="O62" s="6"/>
      <c r="P62" s="4"/>
      <c r="Q62" s="7"/>
      <c r="R62" s="4"/>
      <c r="S62" s="4"/>
      <c r="T62" s="6"/>
      <c r="U62" s="4"/>
      <c r="V62" s="4"/>
      <c r="W62" s="5"/>
      <c r="X62" s="4"/>
      <c r="Y62" s="8" t="str">
        <f aca="true">IF($D62="","",IF(OR($H62="Complete",$H62="Closed - No Action"),"COMPLETE",IF($C62&lt;TODAY(),"OVERDUE",IF($C62=TODAY(),"DUE TODAY",IF($C62&lt;=TODAY()+'Setup &amp; Lists'!$B$29,"DUE SOON","UPCOMING")))))</f>
        <v/>
      </c>
      <c r="Z62" s="9" t="str">
        <f aca="true">IF($D62="","",IF($C62="","",IF(OR($H62="Complete",$H62="Closed - No Action"),0,$C62-TODAY())))</f>
        <v/>
      </c>
    </row>
    <row r="63" customFormat="false" ht="15" hidden="false" customHeight="false" outlineLevel="0" collapsed="false">
      <c r="A63" s="4"/>
      <c r="B63" s="5"/>
      <c r="C63" s="5"/>
      <c r="D63" s="4"/>
      <c r="E63" s="4"/>
      <c r="F63" s="4"/>
      <c r="G63" s="4"/>
      <c r="H63" s="4"/>
      <c r="I63" s="5"/>
      <c r="J63" s="4"/>
      <c r="K63" s="4"/>
      <c r="L63" s="4"/>
      <c r="M63" s="4"/>
      <c r="N63" s="4"/>
      <c r="O63" s="6"/>
      <c r="P63" s="4"/>
      <c r="Q63" s="7"/>
      <c r="R63" s="4"/>
      <c r="S63" s="4"/>
      <c r="T63" s="6"/>
      <c r="U63" s="4"/>
      <c r="V63" s="4"/>
      <c r="W63" s="5"/>
      <c r="X63" s="4"/>
      <c r="Y63" s="8" t="str">
        <f aca="true">IF($D63="","",IF(OR($H63="Complete",$H63="Closed - No Action"),"COMPLETE",IF($C63&lt;TODAY(),"OVERDUE",IF($C63=TODAY(),"DUE TODAY",IF($C63&lt;=TODAY()+'Setup &amp; Lists'!$B$29,"DUE SOON","UPCOMING")))))</f>
        <v/>
      </c>
      <c r="Z63" s="9" t="str">
        <f aca="true">IF($D63="","",IF($C63="","",IF(OR($H63="Complete",$H63="Closed - No Action"),0,$C63-TODAY())))</f>
        <v/>
      </c>
    </row>
    <row r="64" customFormat="false" ht="15" hidden="false" customHeight="false" outlineLevel="0" collapsed="false">
      <c r="A64" s="4"/>
      <c r="B64" s="5"/>
      <c r="C64" s="5"/>
      <c r="D64" s="4"/>
      <c r="E64" s="4"/>
      <c r="F64" s="4"/>
      <c r="G64" s="4"/>
      <c r="H64" s="4"/>
      <c r="I64" s="5"/>
      <c r="J64" s="4"/>
      <c r="K64" s="4"/>
      <c r="L64" s="4"/>
      <c r="M64" s="4"/>
      <c r="N64" s="4"/>
      <c r="O64" s="6"/>
      <c r="P64" s="4"/>
      <c r="Q64" s="7"/>
      <c r="R64" s="4"/>
      <c r="S64" s="4"/>
      <c r="T64" s="6"/>
      <c r="U64" s="4"/>
      <c r="V64" s="4"/>
      <c r="W64" s="5"/>
      <c r="X64" s="4"/>
      <c r="Y64" s="8" t="str">
        <f aca="true">IF($D64="","",IF(OR($H64="Complete",$H64="Closed - No Action"),"COMPLETE",IF($C64&lt;TODAY(),"OVERDUE",IF($C64=TODAY(),"DUE TODAY",IF($C64&lt;=TODAY()+'Setup &amp; Lists'!$B$29,"DUE SOON","UPCOMING")))))</f>
        <v/>
      </c>
      <c r="Z64" s="9" t="str">
        <f aca="true">IF($D64="","",IF($C64="","",IF(OR($H64="Complete",$H64="Closed - No Action"),0,$C64-TODAY())))</f>
        <v/>
      </c>
    </row>
    <row r="65" customFormat="false" ht="15" hidden="false" customHeight="false" outlineLevel="0" collapsed="false">
      <c r="A65" s="4"/>
      <c r="B65" s="5"/>
      <c r="C65" s="5"/>
      <c r="D65" s="4"/>
      <c r="E65" s="4"/>
      <c r="F65" s="4"/>
      <c r="G65" s="4"/>
      <c r="H65" s="4"/>
      <c r="I65" s="5"/>
      <c r="J65" s="4"/>
      <c r="K65" s="4"/>
      <c r="L65" s="4"/>
      <c r="M65" s="4"/>
      <c r="N65" s="4"/>
      <c r="O65" s="6"/>
      <c r="P65" s="4"/>
      <c r="Q65" s="7"/>
      <c r="R65" s="4"/>
      <c r="S65" s="4"/>
      <c r="T65" s="6"/>
      <c r="U65" s="4"/>
      <c r="V65" s="4"/>
      <c r="W65" s="5"/>
      <c r="X65" s="4"/>
      <c r="Y65" s="8" t="str">
        <f aca="true">IF($D65="","",IF(OR($H65="Complete",$H65="Closed - No Action"),"COMPLETE",IF($C65&lt;TODAY(),"OVERDUE",IF($C65=TODAY(),"DUE TODAY",IF($C65&lt;=TODAY()+'Setup &amp; Lists'!$B$29,"DUE SOON","UPCOMING")))))</f>
        <v/>
      </c>
      <c r="Z65" s="9" t="str">
        <f aca="true">IF($D65="","",IF($C65="","",IF(OR($H65="Complete",$H65="Closed - No Action"),0,$C65-TODAY())))</f>
        <v/>
      </c>
    </row>
    <row r="66" customFormat="false" ht="15" hidden="false" customHeight="false" outlineLevel="0" collapsed="false">
      <c r="A66" s="4"/>
      <c r="B66" s="5"/>
      <c r="C66" s="5"/>
      <c r="D66" s="4"/>
      <c r="E66" s="4"/>
      <c r="F66" s="4"/>
      <c r="G66" s="4"/>
      <c r="H66" s="4"/>
      <c r="I66" s="5"/>
      <c r="J66" s="4"/>
      <c r="K66" s="4"/>
      <c r="L66" s="4"/>
      <c r="M66" s="4"/>
      <c r="N66" s="4"/>
      <c r="O66" s="6"/>
      <c r="P66" s="4"/>
      <c r="Q66" s="7"/>
      <c r="R66" s="4"/>
      <c r="S66" s="4"/>
      <c r="T66" s="6"/>
      <c r="U66" s="4"/>
      <c r="V66" s="4"/>
      <c r="W66" s="5"/>
      <c r="X66" s="4"/>
      <c r="Y66" s="8" t="str">
        <f aca="true">IF($D66="","",IF(OR($H66="Complete",$H66="Closed - No Action"),"COMPLETE",IF($C66&lt;TODAY(),"OVERDUE",IF($C66=TODAY(),"DUE TODAY",IF($C66&lt;=TODAY()+'Setup &amp; Lists'!$B$29,"DUE SOON","UPCOMING")))))</f>
        <v/>
      </c>
      <c r="Z66" s="9" t="str">
        <f aca="true">IF($D66="","",IF($C66="","",IF(OR($H66="Complete",$H66="Closed - No Action"),0,$C66-TODAY())))</f>
        <v/>
      </c>
    </row>
    <row r="67" customFormat="false" ht="15" hidden="false" customHeight="false" outlineLevel="0" collapsed="false">
      <c r="A67" s="4"/>
      <c r="B67" s="5"/>
      <c r="C67" s="5"/>
      <c r="D67" s="4"/>
      <c r="E67" s="4"/>
      <c r="F67" s="4"/>
      <c r="G67" s="4"/>
      <c r="H67" s="4"/>
      <c r="I67" s="5"/>
      <c r="J67" s="4"/>
      <c r="K67" s="4"/>
      <c r="L67" s="4"/>
      <c r="M67" s="4"/>
      <c r="N67" s="4"/>
      <c r="O67" s="6"/>
      <c r="P67" s="4"/>
      <c r="Q67" s="7"/>
      <c r="R67" s="4"/>
      <c r="S67" s="4"/>
      <c r="T67" s="6"/>
      <c r="U67" s="4"/>
      <c r="V67" s="4"/>
      <c r="W67" s="5"/>
      <c r="X67" s="4"/>
      <c r="Y67" s="8" t="str">
        <f aca="true">IF($D67="","",IF(OR($H67="Complete",$H67="Closed - No Action"),"COMPLETE",IF($C67&lt;TODAY(),"OVERDUE",IF($C67=TODAY(),"DUE TODAY",IF($C67&lt;=TODAY()+'Setup &amp; Lists'!$B$29,"DUE SOON","UPCOMING")))))</f>
        <v/>
      </c>
      <c r="Z67" s="9" t="str">
        <f aca="true">IF($D67="","",IF($C67="","",IF(OR($H67="Complete",$H67="Closed - No Action"),0,$C67-TODAY())))</f>
        <v/>
      </c>
    </row>
    <row r="68" customFormat="false" ht="15" hidden="false" customHeight="false" outlineLevel="0" collapsed="false">
      <c r="A68" s="4"/>
      <c r="B68" s="5"/>
      <c r="C68" s="5"/>
      <c r="D68" s="4"/>
      <c r="E68" s="4"/>
      <c r="F68" s="4"/>
      <c r="G68" s="4"/>
      <c r="H68" s="4"/>
      <c r="I68" s="5"/>
      <c r="J68" s="4"/>
      <c r="K68" s="4"/>
      <c r="L68" s="4"/>
      <c r="M68" s="4"/>
      <c r="N68" s="4"/>
      <c r="O68" s="6"/>
      <c r="P68" s="4"/>
      <c r="Q68" s="7"/>
      <c r="R68" s="4"/>
      <c r="S68" s="4"/>
      <c r="T68" s="6"/>
      <c r="U68" s="4"/>
      <c r="V68" s="4"/>
      <c r="W68" s="5"/>
      <c r="X68" s="4"/>
      <c r="Y68" s="8" t="str">
        <f aca="true">IF($D68="","",IF(OR($H68="Complete",$H68="Closed - No Action"),"COMPLETE",IF($C68&lt;TODAY(),"OVERDUE",IF($C68=TODAY(),"DUE TODAY",IF($C68&lt;=TODAY()+'Setup &amp; Lists'!$B$29,"DUE SOON","UPCOMING")))))</f>
        <v/>
      </c>
      <c r="Z68" s="9" t="str">
        <f aca="true">IF($D68="","",IF($C68="","",IF(OR($H68="Complete",$H68="Closed - No Action"),0,$C68-TODAY())))</f>
        <v/>
      </c>
    </row>
    <row r="69" customFormat="false" ht="15" hidden="false" customHeight="false" outlineLevel="0" collapsed="false">
      <c r="A69" s="4"/>
      <c r="B69" s="5"/>
      <c r="C69" s="5"/>
      <c r="D69" s="4"/>
      <c r="E69" s="4"/>
      <c r="F69" s="4"/>
      <c r="G69" s="4"/>
      <c r="H69" s="4"/>
      <c r="I69" s="5"/>
      <c r="J69" s="4"/>
      <c r="K69" s="4"/>
      <c r="L69" s="4"/>
      <c r="M69" s="4"/>
      <c r="N69" s="4"/>
      <c r="O69" s="6"/>
      <c r="P69" s="4"/>
      <c r="Q69" s="7"/>
      <c r="R69" s="4"/>
      <c r="S69" s="4"/>
      <c r="T69" s="6"/>
      <c r="U69" s="4"/>
      <c r="V69" s="4"/>
      <c r="W69" s="5"/>
      <c r="X69" s="4"/>
      <c r="Y69" s="8" t="str">
        <f aca="true">IF($D69="","",IF(OR($H69="Complete",$H69="Closed - No Action"),"COMPLETE",IF($C69&lt;TODAY(),"OVERDUE",IF($C69=TODAY(),"DUE TODAY",IF($C69&lt;=TODAY()+'Setup &amp; Lists'!$B$29,"DUE SOON","UPCOMING")))))</f>
        <v/>
      </c>
      <c r="Z69" s="9" t="str">
        <f aca="true">IF($D69="","",IF($C69="","",IF(OR($H69="Complete",$H69="Closed - No Action"),0,$C69-TODAY())))</f>
        <v/>
      </c>
    </row>
    <row r="70" customFormat="false" ht="15" hidden="false" customHeight="false" outlineLevel="0" collapsed="false">
      <c r="A70" s="4"/>
      <c r="B70" s="5"/>
      <c r="C70" s="5"/>
      <c r="D70" s="4"/>
      <c r="E70" s="4"/>
      <c r="F70" s="4"/>
      <c r="G70" s="4"/>
      <c r="H70" s="4"/>
      <c r="I70" s="5"/>
      <c r="J70" s="4"/>
      <c r="K70" s="4"/>
      <c r="L70" s="4"/>
      <c r="M70" s="4"/>
      <c r="N70" s="4"/>
      <c r="O70" s="6"/>
      <c r="P70" s="4"/>
      <c r="Q70" s="7"/>
      <c r="R70" s="4"/>
      <c r="S70" s="4"/>
      <c r="T70" s="6"/>
      <c r="U70" s="4"/>
      <c r="V70" s="4"/>
      <c r="W70" s="5"/>
      <c r="X70" s="4"/>
      <c r="Y70" s="8" t="str">
        <f aca="true">IF($D70="","",IF(OR($H70="Complete",$H70="Closed - No Action"),"COMPLETE",IF($C70&lt;TODAY(),"OVERDUE",IF($C70=TODAY(),"DUE TODAY",IF($C70&lt;=TODAY()+'Setup &amp; Lists'!$B$29,"DUE SOON","UPCOMING")))))</f>
        <v/>
      </c>
      <c r="Z70" s="9" t="str">
        <f aca="true">IF($D70="","",IF($C70="","",IF(OR($H70="Complete",$H70="Closed - No Action"),0,$C70-TODAY())))</f>
        <v/>
      </c>
    </row>
    <row r="71" customFormat="false" ht="15" hidden="false" customHeight="false" outlineLevel="0" collapsed="false">
      <c r="A71" s="4"/>
      <c r="B71" s="5"/>
      <c r="C71" s="5"/>
      <c r="D71" s="4"/>
      <c r="E71" s="4"/>
      <c r="F71" s="4"/>
      <c r="G71" s="4"/>
      <c r="H71" s="4"/>
      <c r="I71" s="5"/>
      <c r="J71" s="4"/>
      <c r="K71" s="4"/>
      <c r="L71" s="4"/>
      <c r="M71" s="4"/>
      <c r="N71" s="4"/>
      <c r="O71" s="6"/>
      <c r="P71" s="4"/>
      <c r="Q71" s="7"/>
      <c r="R71" s="4"/>
      <c r="S71" s="4"/>
      <c r="T71" s="6"/>
      <c r="U71" s="4"/>
      <c r="V71" s="4"/>
      <c r="W71" s="5"/>
      <c r="X71" s="4"/>
      <c r="Y71" s="8" t="str">
        <f aca="true">IF($D71="","",IF(OR($H71="Complete",$H71="Closed - No Action"),"COMPLETE",IF($C71&lt;TODAY(),"OVERDUE",IF($C71=TODAY(),"DUE TODAY",IF($C71&lt;=TODAY()+'Setup &amp; Lists'!$B$29,"DUE SOON","UPCOMING")))))</f>
        <v/>
      </c>
      <c r="Z71" s="9" t="str">
        <f aca="true">IF($D71="","",IF($C71="","",IF(OR($H71="Complete",$H71="Closed - No Action"),0,$C71-TODAY())))</f>
        <v/>
      </c>
    </row>
    <row r="72" customFormat="false" ht="15" hidden="false" customHeight="false" outlineLevel="0" collapsed="false">
      <c r="A72" s="4"/>
      <c r="B72" s="5"/>
      <c r="C72" s="5"/>
      <c r="D72" s="4"/>
      <c r="E72" s="4"/>
      <c r="F72" s="4"/>
      <c r="G72" s="4"/>
      <c r="H72" s="4"/>
      <c r="I72" s="5"/>
      <c r="J72" s="4"/>
      <c r="K72" s="4"/>
      <c r="L72" s="4"/>
      <c r="M72" s="4"/>
      <c r="N72" s="4"/>
      <c r="O72" s="6"/>
      <c r="P72" s="4"/>
      <c r="Q72" s="7"/>
      <c r="R72" s="4"/>
      <c r="S72" s="4"/>
      <c r="T72" s="6"/>
      <c r="U72" s="4"/>
      <c r="V72" s="4"/>
      <c r="W72" s="5"/>
      <c r="X72" s="4"/>
      <c r="Y72" s="8" t="str">
        <f aca="true">IF($D72="","",IF(OR($H72="Complete",$H72="Closed - No Action"),"COMPLETE",IF($C72&lt;TODAY(),"OVERDUE",IF($C72=TODAY(),"DUE TODAY",IF($C72&lt;=TODAY()+'Setup &amp; Lists'!$B$29,"DUE SOON","UPCOMING")))))</f>
        <v/>
      </c>
      <c r="Z72" s="9" t="str">
        <f aca="true">IF($D72="","",IF($C72="","",IF(OR($H72="Complete",$H72="Closed - No Action"),0,$C72-TODAY())))</f>
        <v/>
      </c>
    </row>
    <row r="73" customFormat="false" ht="15" hidden="false" customHeight="false" outlineLevel="0" collapsed="false">
      <c r="A73" s="4"/>
      <c r="B73" s="5"/>
      <c r="C73" s="5"/>
      <c r="D73" s="4"/>
      <c r="E73" s="4"/>
      <c r="F73" s="4"/>
      <c r="G73" s="4"/>
      <c r="H73" s="4"/>
      <c r="I73" s="5"/>
      <c r="J73" s="4"/>
      <c r="K73" s="4"/>
      <c r="L73" s="4"/>
      <c r="M73" s="4"/>
      <c r="N73" s="4"/>
      <c r="O73" s="6"/>
      <c r="P73" s="4"/>
      <c r="Q73" s="7"/>
      <c r="R73" s="4"/>
      <c r="S73" s="4"/>
      <c r="T73" s="6"/>
      <c r="U73" s="4"/>
      <c r="V73" s="4"/>
      <c r="W73" s="5"/>
      <c r="X73" s="4"/>
      <c r="Y73" s="8" t="str">
        <f aca="true">IF($D73="","",IF(OR($H73="Complete",$H73="Closed - No Action"),"COMPLETE",IF($C73&lt;TODAY(),"OVERDUE",IF($C73=TODAY(),"DUE TODAY",IF($C73&lt;=TODAY()+'Setup &amp; Lists'!$B$29,"DUE SOON","UPCOMING")))))</f>
        <v/>
      </c>
      <c r="Z73" s="9" t="str">
        <f aca="true">IF($D73="","",IF($C73="","",IF(OR($H73="Complete",$H73="Closed - No Action"),0,$C73-TODAY())))</f>
        <v/>
      </c>
    </row>
    <row r="74" customFormat="false" ht="15" hidden="false" customHeight="false" outlineLevel="0" collapsed="false">
      <c r="A74" s="4"/>
      <c r="B74" s="5"/>
      <c r="C74" s="5"/>
      <c r="D74" s="4"/>
      <c r="E74" s="4"/>
      <c r="F74" s="4"/>
      <c r="G74" s="4"/>
      <c r="H74" s="4"/>
      <c r="I74" s="5"/>
      <c r="J74" s="4"/>
      <c r="K74" s="4"/>
      <c r="L74" s="4"/>
      <c r="M74" s="4"/>
      <c r="N74" s="4"/>
      <c r="O74" s="6"/>
      <c r="P74" s="4"/>
      <c r="Q74" s="7"/>
      <c r="R74" s="4"/>
      <c r="S74" s="4"/>
      <c r="T74" s="6"/>
      <c r="U74" s="4"/>
      <c r="V74" s="4"/>
      <c r="W74" s="5"/>
      <c r="X74" s="4"/>
      <c r="Y74" s="8" t="str">
        <f aca="true">IF($D74="","",IF(OR($H74="Complete",$H74="Closed - No Action"),"COMPLETE",IF($C74&lt;TODAY(),"OVERDUE",IF($C74=TODAY(),"DUE TODAY",IF($C74&lt;=TODAY()+'Setup &amp; Lists'!$B$29,"DUE SOON","UPCOMING")))))</f>
        <v/>
      </c>
      <c r="Z74" s="9" t="str">
        <f aca="true">IF($D74="","",IF($C74="","",IF(OR($H74="Complete",$H74="Closed - No Action"),0,$C74-TODAY())))</f>
        <v/>
      </c>
    </row>
    <row r="75" customFormat="false" ht="15" hidden="false" customHeight="false" outlineLevel="0" collapsed="false">
      <c r="A75" s="4"/>
      <c r="B75" s="5"/>
      <c r="C75" s="5"/>
      <c r="D75" s="4"/>
      <c r="E75" s="4"/>
      <c r="F75" s="4"/>
      <c r="G75" s="4"/>
      <c r="H75" s="4"/>
      <c r="I75" s="5"/>
      <c r="J75" s="4"/>
      <c r="K75" s="4"/>
      <c r="L75" s="4"/>
      <c r="M75" s="4"/>
      <c r="N75" s="4"/>
      <c r="O75" s="6"/>
      <c r="P75" s="4"/>
      <c r="Q75" s="7"/>
      <c r="R75" s="4"/>
      <c r="S75" s="4"/>
      <c r="T75" s="6"/>
      <c r="U75" s="4"/>
      <c r="V75" s="4"/>
      <c r="W75" s="5"/>
      <c r="X75" s="4"/>
      <c r="Y75" s="8" t="str">
        <f aca="true">IF($D75="","",IF(OR($H75="Complete",$H75="Closed - No Action"),"COMPLETE",IF($C75&lt;TODAY(),"OVERDUE",IF($C75=TODAY(),"DUE TODAY",IF($C75&lt;=TODAY()+'Setup &amp; Lists'!$B$29,"DUE SOON","UPCOMING")))))</f>
        <v/>
      </c>
      <c r="Z75" s="9" t="str">
        <f aca="true">IF($D75="","",IF($C75="","",IF(OR($H75="Complete",$H75="Closed - No Action"),0,$C75-TODAY())))</f>
        <v/>
      </c>
    </row>
    <row r="76" customFormat="false" ht="15" hidden="false" customHeight="false" outlineLevel="0" collapsed="false">
      <c r="A76" s="4"/>
      <c r="B76" s="5"/>
      <c r="C76" s="5"/>
      <c r="D76" s="4"/>
      <c r="E76" s="4"/>
      <c r="F76" s="4"/>
      <c r="G76" s="4"/>
      <c r="H76" s="4"/>
      <c r="I76" s="5"/>
      <c r="J76" s="4"/>
      <c r="K76" s="4"/>
      <c r="L76" s="4"/>
      <c r="M76" s="4"/>
      <c r="N76" s="4"/>
      <c r="O76" s="6"/>
      <c r="P76" s="4"/>
      <c r="Q76" s="7"/>
      <c r="R76" s="4"/>
      <c r="S76" s="4"/>
      <c r="T76" s="6"/>
      <c r="U76" s="4"/>
      <c r="V76" s="4"/>
      <c r="W76" s="5"/>
      <c r="X76" s="4"/>
      <c r="Y76" s="8" t="str">
        <f aca="true">IF($D76="","",IF(OR($H76="Complete",$H76="Closed - No Action"),"COMPLETE",IF($C76&lt;TODAY(),"OVERDUE",IF($C76=TODAY(),"DUE TODAY",IF($C76&lt;=TODAY()+'Setup &amp; Lists'!$B$29,"DUE SOON","UPCOMING")))))</f>
        <v/>
      </c>
      <c r="Z76" s="9" t="str">
        <f aca="true">IF($D76="","",IF($C76="","",IF(OR($H76="Complete",$H76="Closed - No Action"),0,$C76-TODAY())))</f>
        <v/>
      </c>
    </row>
    <row r="77" customFormat="false" ht="15" hidden="false" customHeight="false" outlineLevel="0" collapsed="false">
      <c r="A77" s="4"/>
      <c r="B77" s="5"/>
      <c r="C77" s="5"/>
      <c r="D77" s="4"/>
      <c r="E77" s="4"/>
      <c r="F77" s="4"/>
      <c r="G77" s="4"/>
      <c r="H77" s="4"/>
      <c r="I77" s="5"/>
      <c r="J77" s="4"/>
      <c r="K77" s="4"/>
      <c r="L77" s="4"/>
      <c r="M77" s="4"/>
      <c r="N77" s="4"/>
      <c r="O77" s="6"/>
      <c r="P77" s="4"/>
      <c r="Q77" s="7"/>
      <c r="R77" s="4"/>
      <c r="S77" s="4"/>
      <c r="T77" s="6"/>
      <c r="U77" s="4"/>
      <c r="V77" s="4"/>
      <c r="W77" s="5"/>
      <c r="X77" s="4"/>
      <c r="Y77" s="8" t="str">
        <f aca="true">IF($D77="","",IF(OR($H77="Complete",$H77="Closed - No Action"),"COMPLETE",IF($C77&lt;TODAY(),"OVERDUE",IF($C77=TODAY(),"DUE TODAY",IF($C77&lt;=TODAY()+'Setup &amp; Lists'!$B$29,"DUE SOON","UPCOMING")))))</f>
        <v/>
      </c>
      <c r="Z77" s="9" t="str">
        <f aca="true">IF($D77="","",IF($C77="","",IF(OR($H77="Complete",$H77="Closed - No Action"),0,$C77-TODAY())))</f>
        <v/>
      </c>
    </row>
    <row r="78" customFormat="false" ht="15" hidden="false" customHeight="false" outlineLevel="0" collapsed="false">
      <c r="A78" s="4"/>
      <c r="B78" s="5"/>
      <c r="C78" s="5"/>
      <c r="D78" s="4"/>
      <c r="E78" s="4"/>
      <c r="F78" s="4"/>
      <c r="G78" s="4"/>
      <c r="H78" s="4"/>
      <c r="I78" s="5"/>
      <c r="J78" s="4"/>
      <c r="K78" s="4"/>
      <c r="L78" s="4"/>
      <c r="M78" s="4"/>
      <c r="N78" s="4"/>
      <c r="O78" s="6"/>
      <c r="P78" s="4"/>
      <c r="Q78" s="7"/>
      <c r="R78" s="4"/>
      <c r="S78" s="4"/>
      <c r="T78" s="6"/>
      <c r="U78" s="4"/>
      <c r="V78" s="4"/>
      <c r="W78" s="5"/>
      <c r="X78" s="4"/>
      <c r="Y78" s="8" t="str">
        <f aca="true">IF($D78="","",IF(OR($H78="Complete",$H78="Closed - No Action"),"COMPLETE",IF($C78&lt;TODAY(),"OVERDUE",IF($C78=TODAY(),"DUE TODAY",IF($C78&lt;=TODAY()+'Setup &amp; Lists'!$B$29,"DUE SOON","UPCOMING")))))</f>
        <v/>
      </c>
      <c r="Z78" s="9" t="str">
        <f aca="true">IF($D78="","",IF($C78="","",IF(OR($H78="Complete",$H78="Closed - No Action"),0,$C78-TODAY())))</f>
        <v/>
      </c>
    </row>
    <row r="79" customFormat="false" ht="15" hidden="false" customHeight="false" outlineLevel="0" collapsed="false">
      <c r="A79" s="4"/>
      <c r="B79" s="5"/>
      <c r="C79" s="5"/>
      <c r="D79" s="4"/>
      <c r="E79" s="4"/>
      <c r="F79" s="4"/>
      <c r="G79" s="4"/>
      <c r="H79" s="4"/>
      <c r="I79" s="5"/>
      <c r="J79" s="4"/>
      <c r="K79" s="4"/>
      <c r="L79" s="4"/>
      <c r="M79" s="4"/>
      <c r="N79" s="4"/>
      <c r="O79" s="6"/>
      <c r="P79" s="4"/>
      <c r="Q79" s="7"/>
      <c r="R79" s="4"/>
      <c r="S79" s="4"/>
      <c r="T79" s="6"/>
      <c r="U79" s="4"/>
      <c r="V79" s="4"/>
      <c r="W79" s="5"/>
      <c r="X79" s="4"/>
      <c r="Y79" s="8" t="str">
        <f aca="true">IF($D79="","",IF(OR($H79="Complete",$H79="Closed - No Action"),"COMPLETE",IF($C79&lt;TODAY(),"OVERDUE",IF($C79=TODAY(),"DUE TODAY",IF($C79&lt;=TODAY()+'Setup &amp; Lists'!$B$29,"DUE SOON","UPCOMING")))))</f>
        <v/>
      </c>
      <c r="Z79" s="9" t="str">
        <f aca="true">IF($D79="","",IF($C79="","",IF(OR($H79="Complete",$H79="Closed - No Action"),0,$C79-TODAY())))</f>
        <v/>
      </c>
    </row>
    <row r="80" customFormat="false" ht="15" hidden="false" customHeight="false" outlineLevel="0" collapsed="false">
      <c r="A80" s="4"/>
      <c r="B80" s="5"/>
      <c r="C80" s="5"/>
      <c r="D80" s="4"/>
      <c r="E80" s="4"/>
      <c r="F80" s="4"/>
      <c r="G80" s="4"/>
      <c r="H80" s="4"/>
      <c r="I80" s="5"/>
      <c r="J80" s="4"/>
      <c r="K80" s="4"/>
      <c r="L80" s="4"/>
      <c r="M80" s="4"/>
      <c r="N80" s="4"/>
      <c r="O80" s="6"/>
      <c r="P80" s="4"/>
      <c r="Q80" s="7"/>
      <c r="R80" s="4"/>
      <c r="S80" s="4"/>
      <c r="T80" s="6"/>
      <c r="U80" s="4"/>
      <c r="V80" s="4"/>
      <c r="W80" s="5"/>
      <c r="X80" s="4"/>
      <c r="Y80" s="8" t="str">
        <f aca="true">IF($D80="","",IF(OR($H80="Complete",$H80="Closed - No Action"),"COMPLETE",IF($C80&lt;TODAY(),"OVERDUE",IF($C80=TODAY(),"DUE TODAY",IF($C80&lt;=TODAY()+'Setup &amp; Lists'!$B$29,"DUE SOON","UPCOMING")))))</f>
        <v/>
      </c>
      <c r="Z80" s="9" t="str">
        <f aca="true">IF($D80="","",IF($C80="","",IF(OR($H80="Complete",$H80="Closed - No Action"),0,$C80-TODAY())))</f>
        <v/>
      </c>
    </row>
    <row r="81" customFormat="false" ht="15" hidden="false" customHeight="false" outlineLevel="0" collapsed="false">
      <c r="A81" s="4"/>
      <c r="B81" s="5"/>
      <c r="C81" s="5"/>
      <c r="D81" s="4"/>
      <c r="E81" s="4"/>
      <c r="F81" s="4"/>
      <c r="G81" s="4"/>
      <c r="H81" s="4"/>
      <c r="I81" s="5"/>
      <c r="J81" s="4"/>
      <c r="K81" s="4"/>
      <c r="L81" s="4"/>
      <c r="M81" s="4"/>
      <c r="N81" s="4"/>
      <c r="O81" s="6"/>
      <c r="P81" s="4"/>
      <c r="Q81" s="7"/>
      <c r="R81" s="4"/>
      <c r="S81" s="4"/>
      <c r="T81" s="6"/>
      <c r="U81" s="4"/>
      <c r="V81" s="4"/>
      <c r="W81" s="5"/>
      <c r="X81" s="4"/>
      <c r="Y81" s="8" t="str">
        <f aca="true">IF($D81="","",IF(OR($H81="Complete",$H81="Closed - No Action"),"COMPLETE",IF($C81&lt;TODAY(),"OVERDUE",IF($C81=TODAY(),"DUE TODAY",IF($C81&lt;=TODAY()+'Setup &amp; Lists'!$B$29,"DUE SOON","UPCOMING")))))</f>
        <v/>
      </c>
      <c r="Z81" s="9" t="str">
        <f aca="true">IF($D81="","",IF($C81="","",IF(OR($H81="Complete",$H81="Closed - No Action"),0,$C81-TODAY())))</f>
        <v/>
      </c>
    </row>
    <row r="82" customFormat="false" ht="15" hidden="false" customHeight="false" outlineLevel="0" collapsed="false">
      <c r="A82" s="4"/>
      <c r="B82" s="5"/>
      <c r="C82" s="5"/>
      <c r="D82" s="4"/>
      <c r="E82" s="4"/>
      <c r="F82" s="4"/>
      <c r="G82" s="4"/>
      <c r="H82" s="4"/>
      <c r="I82" s="5"/>
      <c r="J82" s="4"/>
      <c r="K82" s="4"/>
      <c r="L82" s="4"/>
      <c r="M82" s="4"/>
      <c r="N82" s="4"/>
      <c r="O82" s="6"/>
      <c r="P82" s="4"/>
      <c r="Q82" s="7"/>
      <c r="R82" s="4"/>
      <c r="S82" s="4"/>
      <c r="T82" s="6"/>
      <c r="U82" s="4"/>
      <c r="V82" s="4"/>
      <c r="W82" s="5"/>
      <c r="X82" s="4"/>
      <c r="Y82" s="8" t="str">
        <f aca="true">IF($D82="","",IF(OR($H82="Complete",$H82="Closed - No Action"),"COMPLETE",IF($C82&lt;TODAY(),"OVERDUE",IF($C82=TODAY(),"DUE TODAY",IF($C82&lt;=TODAY()+'Setup &amp; Lists'!$B$29,"DUE SOON","UPCOMING")))))</f>
        <v/>
      </c>
      <c r="Z82" s="9" t="str">
        <f aca="true">IF($D82="","",IF($C82="","",IF(OR($H82="Complete",$H82="Closed - No Action"),0,$C82-TODAY())))</f>
        <v/>
      </c>
    </row>
    <row r="83" customFormat="false" ht="15" hidden="false" customHeight="false" outlineLevel="0" collapsed="false">
      <c r="A83" s="4"/>
      <c r="B83" s="5"/>
      <c r="C83" s="5"/>
      <c r="D83" s="4"/>
      <c r="E83" s="4"/>
      <c r="F83" s="4"/>
      <c r="G83" s="4"/>
      <c r="H83" s="4"/>
      <c r="I83" s="5"/>
      <c r="J83" s="4"/>
      <c r="K83" s="4"/>
      <c r="L83" s="4"/>
      <c r="M83" s="4"/>
      <c r="N83" s="4"/>
      <c r="O83" s="6"/>
      <c r="P83" s="4"/>
      <c r="Q83" s="7"/>
      <c r="R83" s="4"/>
      <c r="S83" s="4"/>
      <c r="T83" s="6"/>
      <c r="U83" s="4"/>
      <c r="V83" s="4"/>
      <c r="W83" s="5"/>
      <c r="X83" s="4"/>
      <c r="Y83" s="8" t="str">
        <f aca="true">IF($D83="","",IF(OR($H83="Complete",$H83="Closed - No Action"),"COMPLETE",IF($C83&lt;TODAY(),"OVERDUE",IF($C83=TODAY(),"DUE TODAY",IF($C83&lt;=TODAY()+'Setup &amp; Lists'!$B$29,"DUE SOON","UPCOMING")))))</f>
        <v/>
      </c>
      <c r="Z83" s="9" t="str">
        <f aca="true">IF($D83="","",IF($C83="","",IF(OR($H83="Complete",$H83="Closed - No Action"),0,$C83-TODAY())))</f>
        <v/>
      </c>
    </row>
    <row r="84" customFormat="false" ht="15" hidden="false" customHeight="false" outlineLevel="0" collapsed="false">
      <c r="A84" s="4"/>
      <c r="B84" s="5"/>
      <c r="C84" s="5"/>
      <c r="D84" s="4"/>
      <c r="E84" s="4"/>
      <c r="F84" s="4"/>
      <c r="G84" s="4"/>
      <c r="H84" s="4"/>
      <c r="I84" s="5"/>
      <c r="J84" s="4"/>
      <c r="K84" s="4"/>
      <c r="L84" s="4"/>
      <c r="M84" s="4"/>
      <c r="N84" s="4"/>
      <c r="O84" s="6"/>
      <c r="P84" s="4"/>
      <c r="Q84" s="7"/>
      <c r="R84" s="4"/>
      <c r="S84" s="4"/>
      <c r="T84" s="6"/>
      <c r="U84" s="4"/>
      <c r="V84" s="4"/>
      <c r="W84" s="5"/>
      <c r="X84" s="4"/>
      <c r="Y84" s="8" t="str">
        <f aca="true">IF($D84="","",IF(OR($H84="Complete",$H84="Closed - No Action"),"COMPLETE",IF($C84&lt;TODAY(),"OVERDUE",IF($C84=TODAY(),"DUE TODAY",IF($C84&lt;=TODAY()+'Setup &amp; Lists'!$B$29,"DUE SOON","UPCOMING")))))</f>
        <v/>
      </c>
      <c r="Z84" s="9" t="str">
        <f aca="true">IF($D84="","",IF($C84="","",IF(OR($H84="Complete",$H84="Closed - No Action"),0,$C84-TODAY())))</f>
        <v/>
      </c>
    </row>
    <row r="85" customFormat="false" ht="15" hidden="false" customHeight="false" outlineLevel="0" collapsed="false">
      <c r="A85" s="4"/>
      <c r="B85" s="5"/>
      <c r="C85" s="5"/>
      <c r="D85" s="4"/>
      <c r="E85" s="4"/>
      <c r="F85" s="4"/>
      <c r="G85" s="4"/>
      <c r="H85" s="4"/>
      <c r="I85" s="5"/>
      <c r="J85" s="4"/>
      <c r="K85" s="4"/>
      <c r="L85" s="4"/>
      <c r="M85" s="4"/>
      <c r="N85" s="4"/>
      <c r="O85" s="6"/>
      <c r="P85" s="4"/>
      <c r="Q85" s="7"/>
      <c r="R85" s="4"/>
      <c r="S85" s="4"/>
      <c r="T85" s="6"/>
      <c r="U85" s="4"/>
      <c r="V85" s="4"/>
      <c r="W85" s="5"/>
      <c r="X85" s="4"/>
      <c r="Y85" s="8" t="str">
        <f aca="true">IF($D85="","",IF(OR($H85="Complete",$H85="Closed - No Action"),"COMPLETE",IF($C85&lt;TODAY(),"OVERDUE",IF($C85=TODAY(),"DUE TODAY",IF($C85&lt;=TODAY()+'Setup &amp; Lists'!$B$29,"DUE SOON","UPCOMING")))))</f>
        <v/>
      </c>
      <c r="Z85" s="9" t="str">
        <f aca="true">IF($D85="","",IF($C85="","",IF(OR($H85="Complete",$H85="Closed - No Action"),0,$C85-TODAY())))</f>
        <v/>
      </c>
    </row>
    <row r="86" customFormat="false" ht="15" hidden="false" customHeight="false" outlineLevel="0" collapsed="false">
      <c r="A86" s="4"/>
      <c r="B86" s="5"/>
      <c r="C86" s="5"/>
      <c r="D86" s="4"/>
      <c r="E86" s="4"/>
      <c r="F86" s="4"/>
      <c r="G86" s="4"/>
      <c r="H86" s="4"/>
      <c r="I86" s="5"/>
      <c r="J86" s="4"/>
      <c r="K86" s="4"/>
      <c r="L86" s="4"/>
      <c r="M86" s="4"/>
      <c r="N86" s="4"/>
      <c r="O86" s="6"/>
      <c r="P86" s="4"/>
      <c r="Q86" s="7"/>
      <c r="R86" s="4"/>
      <c r="S86" s="4"/>
      <c r="T86" s="6"/>
      <c r="U86" s="4"/>
      <c r="V86" s="4"/>
      <c r="W86" s="5"/>
      <c r="X86" s="4"/>
      <c r="Y86" s="8" t="str">
        <f aca="true">IF($D86="","",IF(OR($H86="Complete",$H86="Closed - No Action"),"COMPLETE",IF($C86&lt;TODAY(),"OVERDUE",IF($C86=TODAY(),"DUE TODAY",IF($C86&lt;=TODAY()+'Setup &amp; Lists'!$B$29,"DUE SOON","UPCOMING")))))</f>
        <v/>
      </c>
      <c r="Z86" s="9" t="str">
        <f aca="true">IF($D86="","",IF($C86="","",IF(OR($H86="Complete",$H86="Closed - No Action"),0,$C86-TODAY())))</f>
        <v/>
      </c>
    </row>
    <row r="87" customFormat="false" ht="15" hidden="false" customHeight="false" outlineLevel="0" collapsed="false">
      <c r="A87" s="4"/>
      <c r="B87" s="5"/>
      <c r="C87" s="5"/>
      <c r="D87" s="4"/>
      <c r="E87" s="4"/>
      <c r="F87" s="4"/>
      <c r="G87" s="4"/>
      <c r="H87" s="4"/>
      <c r="I87" s="5"/>
      <c r="J87" s="4"/>
      <c r="K87" s="4"/>
      <c r="L87" s="4"/>
      <c r="M87" s="4"/>
      <c r="N87" s="4"/>
      <c r="O87" s="6"/>
      <c r="P87" s="4"/>
      <c r="Q87" s="7"/>
      <c r="R87" s="4"/>
      <c r="S87" s="4"/>
      <c r="T87" s="6"/>
      <c r="U87" s="4"/>
      <c r="V87" s="4"/>
      <c r="W87" s="5"/>
      <c r="X87" s="4"/>
      <c r="Y87" s="8" t="str">
        <f aca="true">IF($D87="","",IF(OR($H87="Complete",$H87="Closed - No Action"),"COMPLETE",IF($C87&lt;TODAY(),"OVERDUE",IF($C87=TODAY(),"DUE TODAY",IF($C87&lt;=TODAY()+'Setup &amp; Lists'!$B$29,"DUE SOON","UPCOMING")))))</f>
        <v/>
      </c>
      <c r="Z87" s="9" t="str">
        <f aca="true">IF($D87="","",IF($C87="","",IF(OR($H87="Complete",$H87="Closed - No Action"),0,$C87-TODAY())))</f>
        <v/>
      </c>
    </row>
    <row r="88" customFormat="false" ht="15" hidden="false" customHeight="false" outlineLevel="0" collapsed="false">
      <c r="A88" s="4"/>
      <c r="B88" s="5"/>
      <c r="C88" s="5"/>
      <c r="D88" s="4"/>
      <c r="E88" s="4"/>
      <c r="F88" s="4"/>
      <c r="G88" s="4"/>
      <c r="H88" s="4"/>
      <c r="I88" s="5"/>
      <c r="J88" s="4"/>
      <c r="K88" s="4"/>
      <c r="L88" s="4"/>
      <c r="M88" s="4"/>
      <c r="N88" s="4"/>
      <c r="O88" s="6"/>
      <c r="P88" s="4"/>
      <c r="Q88" s="7"/>
      <c r="R88" s="4"/>
      <c r="S88" s="4"/>
      <c r="T88" s="6"/>
      <c r="U88" s="4"/>
      <c r="V88" s="4"/>
      <c r="W88" s="5"/>
      <c r="X88" s="4"/>
      <c r="Y88" s="8" t="str">
        <f aca="true">IF($D88="","",IF(OR($H88="Complete",$H88="Closed - No Action"),"COMPLETE",IF($C88&lt;TODAY(),"OVERDUE",IF($C88=TODAY(),"DUE TODAY",IF($C88&lt;=TODAY()+'Setup &amp; Lists'!$B$29,"DUE SOON","UPCOMING")))))</f>
        <v/>
      </c>
      <c r="Z88" s="9" t="str">
        <f aca="true">IF($D88="","",IF($C88="","",IF(OR($H88="Complete",$H88="Closed - No Action"),0,$C88-TODAY())))</f>
        <v/>
      </c>
    </row>
    <row r="89" customFormat="false" ht="15" hidden="false" customHeight="false" outlineLevel="0" collapsed="false">
      <c r="A89" s="4"/>
      <c r="B89" s="5"/>
      <c r="C89" s="5"/>
      <c r="D89" s="4"/>
      <c r="E89" s="4"/>
      <c r="F89" s="4"/>
      <c r="G89" s="4"/>
      <c r="H89" s="4"/>
      <c r="I89" s="5"/>
      <c r="J89" s="4"/>
      <c r="K89" s="4"/>
      <c r="L89" s="4"/>
      <c r="M89" s="4"/>
      <c r="N89" s="4"/>
      <c r="O89" s="6"/>
      <c r="P89" s="4"/>
      <c r="Q89" s="7"/>
      <c r="R89" s="4"/>
      <c r="S89" s="4"/>
      <c r="T89" s="6"/>
      <c r="U89" s="4"/>
      <c r="V89" s="4"/>
      <c r="W89" s="5"/>
      <c r="X89" s="4"/>
      <c r="Y89" s="8" t="str">
        <f aca="true">IF($D89="","",IF(OR($H89="Complete",$H89="Closed - No Action"),"COMPLETE",IF($C89&lt;TODAY(),"OVERDUE",IF($C89=TODAY(),"DUE TODAY",IF($C89&lt;=TODAY()+'Setup &amp; Lists'!$B$29,"DUE SOON","UPCOMING")))))</f>
        <v/>
      </c>
      <c r="Z89" s="9" t="str">
        <f aca="true">IF($D89="","",IF($C89="","",IF(OR($H89="Complete",$H89="Closed - No Action"),0,$C89-TODAY())))</f>
        <v/>
      </c>
    </row>
    <row r="90" customFormat="false" ht="15" hidden="false" customHeight="false" outlineLevel="0" collapsed="false">
      <c r="A90" s="4"/>
      <c r="B90" s="5"/>
      <c r="C90" s="5"/>
      <c r="D90" s="4"/>
      <c r="E90" s="4"/>
      <c r="F90" s="4"/>
      <c r="G90" s="4"/>
      <c r="H90" s="4"/>
      <c r="I90" s="5"/>
      <c r="J90" s="4"/>
      <c r="K90" s="4"/>
      <c r="L90" s="4"/>
      <c r="M90" s="4"/>
      <c r="N90" s="4"/>
      <c r="O90" s="6"/>
      <c r="P90" s="4"/>
      <c r="Q90" s="7"/>
      <c r="R90" s="4"/>
      <c r="S90" s="4"/>
      <c r="T90" s="6"/>
      <c r="U90" s="4"/>
      <c r="V90" s="4"/>
      <c r="W90" s="5"/>
      <c r="X90" s="4"/>
      <c r="Y90" s="8" t="str">
        <f aca="true">IF($D90="","",IF(OR($H90="Complete",$H90="Closed - No Action"),"COMPLETE",IF($C90&lt;TODAY(),"OVERDUE",IF($C90=TODAY(),"DUE TODAY",IF($C90&lt;=TODAY()+'Setup &amp; Lists'!$B$29,"DUE SOON","UPCOMING")))))</f>
        <v/>
      </c>
      <c r="Z90" s="9" t="str">
        <f aca="true">IF($D90="","",IF($C90="","",IF(OR($H90="Complete",$H90="Closed - No Action"),0,$C90-TODAY())))</f>
        <v/>
      </c>
    </row>
    <row r="91" customFormat="false" ht="15" hidden="false" customHeight="false" outlineLevel="0" collapsed="false">
      <c r="A91" s="4"/>
      <c r="B91" s="5"/>
      <c r="C91" s="5"/>
      <c r="D91" s="4"/>
      <c r="E91" s="4"/>
      <c r="F91" s="4"/>
      <c r="G91" s="4"/>
      <c r="H91" s="4"/>
      <c r="I91" s="5"/>
      <c r="J91" s="4"/>
      <c r="K91" s="4"/>
      <c r="L91" s="4"/>
      <c r="M91" s="4"/>
      <c r="N91" s="4"/>
      <c r="O91" s="6"/>
      <c r="P91" s="4"/>
      <c r="Q91" s="7"/>
      <c r="R91" s="4"/>
      <c r="S91" s="4"/>
      <c r="T91" s="6"/>
      <c r="U91" s="4"/>
      <c r="V91" s="4"/>
      <c r="W91" s="5"/>
      <c r="X91" s="4"/>
      <c r="Y91" s="8" t="str">
        <f aca="true">IF($D91="","",IF(OR($H91="Complete",$H91="Closed - No Action"),"COMPLETE",IF($C91&lt;TODAY(),"OVERDUE",IF($C91=TODAY(),"DUE TODAY",IF($C91&lt;=TODAY()+'Setup &amp; Lists'!$B$29,"DUE SOON","UPCOMING")))))</f>
        <v/>
      </c>
      <c r="Z91" s="9" t="str">
        <f aca="true">IF($D91="","",IF($C91="","",IF(OR($H91="Complete",$H91="Closed - No Action"),0,$C91-TODAY())))</f>
        <v/>
      </c>
    </row>
    <row r="92" customFormat="false" ht="15" hidden="false" customHeight="false" outlineLevel="0" collapsed="false">
      <c r="A92" s="4"/>
      <c r="B92" s="5"/>
      <c r="C92" s="5"/>
      <c r="D92" s="4"/>
      <c r="E92" s="4"/>
      <c r="F92" s="4"/>
      <c r="G92" s="4"/>
      <c r="H92" s="4"/>
      <c r="I92" s="5"/>
      <c r="J92" s="4"/>
      <c r="K92" s="4"/>
      <c r="L92" s="4"/>
      <c r="M92" s="4"/>
      <c r="N92" s="4"/>
      <c r="O92" s="6"/>
      <c r="P92" s="4"/>
      <c r="Q92" s="7"/>
      <c r="R92" s="4"/>
      <c r="S92" s="4"/>
      <c r="T92" s="6"/>
      <c r="U92" s="4"/>
      <c r="V92" s="4"/>
      <c r="W92" s="5"/>
      <c r="X92" s="4"/>
      <c r="Y92" s="8" t="str">
        <f aca="true">IF($D92="","",IF(OR($H92="Complete",$H92="Closed - No Action"),"COMPLETE",IF($C92&lt;TODAY(),"OVERDUE",IF($C92=TODAY(),"DUE TODAY",IF($C92&lt;=TODAY()+'Setup &amp; Lists'!$B$29,"DUE SOON","UPCOMING")))))</f>
        <v/>
      </c>
      <c r="Z92" s="9" t="str">
        <f aca="true">IF($D92="","",IF($C92="","",IF(OR($H92="Complete",$H92="Closed - No Action"),0,$C92-TODAY())))</f>
        <v/>
      </c>
    </row>
    <row r="93" customFormat="false" ht="15" hidden="false" customHeight="false" outlineLevel="0" collapsed="false">
      <c r="A93" s="4"/>
      <c r="B93" s="5"/>
      <c r="C93" s="5"/>
      <c r="D93" s="4"/>
      <c r="E93" s="4"/>
      <c r="F93" s="4"/>
      <c r="G93" s="4"/>
      <c r="H93" s="4"/>
      <c r="I93" s="5"/>
      <c r="J93" s="4"/>
      <c r="K93" s="4"/>
      <c r="L93" s="4"/>
      <c r="M93" s="4"/>
      <c r="N93" s="4"/>
      <c r="O93" s="6"/>
      <c r="P93" s="4"/>
      <c r="Q93" s="7"/>
      <c r="R93" s="4"/>
      <c r="S93" s="4"/>
      <c r="T93" s="6"/>
      <c r="U93" s="4"/>
      <c r="V93" s="4"/>
      <c r="W93" s="5"/>
      <c r="X93" s="4"/>
      <c r="Y93" s="8" t="str">
        <f aca="true">IF($D93="","",IF(OR($H93="Complete",$H93="Closed - No Action"),"COMPLETE",IF($C93&lt;TODAY(),"OVERDUE",IF($C93=TODAY(),"DUE TODAY",IF($C93&lt;=TODAY()+'Setup &amp; Lists'!$B$29,"DUE SOON","UPCOMING")))))</f>
        <v/>
      </c>
      <c r="Z93" s="9" t="str">
        <f aca="true">IF($D93="","",IF($C93="","",IF(OR($H93="Complete",$H93="Closed - No Action"),0,$C93-TODAY())))</f>
        <v/>
      </c>
    </row>
    <row r="94" customFormat="false" ht="15" hidden="false" customHeight="false" outlineLevel="0" collapsed="false">
      <c r="A94" s="4"/>
      <c r="B94" s="5"/>
      <c r="C94" s="5"/>
      <c r="D94" s="4"/>
      <c r="E94" s="4"/>
      <c r="F94" s="4"/>
      <c r="G94" s="4"/>
      <c r="H94" s="4"/>
      <c r="I94" s="5"/>
      <c r="J94" s="4"/>
      <c r="K94" s="4"/>
      <c r="L94" s="4"/>
      <c r="M94" s="4"/>
      <c r="N94" s="4"/>
      <c r="O94" s="6"/>
      <c r="P94" s="4"/>
      <c r="Q94" s="7"/>
      <c r="R94" s="4"/>
      <c r="S94" s="4"/>
      <c r="T94" s="6"/>
      <c r="U94" s="4"/>
      <c r="V94" s="4"/>
      <c r="W94" s="5"/>
      <c r="X94" s="4"/>
      <c r="Y94" s="8" t="str">
        <f aca="true">IF($D94="","",IF(OR($H94="Complete",$H94="Closed - No Action"),"COMPLETE",IF($C94&lt;TODAY(),"OVERDUE",IF($C94=TODAY(),"DUE TODAY",IF($C94&lt;=TODAY()+'Setup &amp; Lists'!$B$29,"DUE SOON","UPCOMING")))))</f>
        <v/>
      </c>
      <c r="Z94" s="9" t="str">
        <f aca="true">IF($D94="","",IF($C94="","",IF(OR($H94="Complete",$H94="Closed - No Action"),0,$C94-TODAY())))</f>
        <v/>
      </c>
    </row>
    <row r="95" customFormat="false" ht="15" hidden="false" customHeight="false" outlineLevel="0" collapsed="false">
      <c r="A95" s="4"/>
      <c r="B95" s="5"/>
      <c r="C95" s="5"/>
      <c r="D95" s="4"/>
      <c r="E95" s="4"/>
      <c r="F95" s="4"/>
      <c r="G95" s="4"/>
      <c r="H95" s="4"/>
      <c r="I95" s="5"/>
      <c r="J95" s="4"/>
      <c r="K95" s="4"/>
      <c r="L95" s="4"/>
      <c r="M95" s="4"/>
      <c r="N95" s="4"/>
      <c r="O95" s="6"/>
      <c r="P95" s="4"/>
      <c r="Q95" s="7"/>
      <c r="R95" s="4"/>
      <c r="S95" s="4"/>
      <c r="T95" s="6"/>
      <c r="U95" s="4"/>
      <c r="V95" s="4"/>
      <c r="W95" s="5"/>
      <c r="X95" s="4"/>
      <c r="Y95" s="8" t="str">
        <f aca="true">IF($D95="","",IF(OR($H95="Complete",$H95="Closed - No Action"),"COMPLETE",IF($C95&lt;TODAY(),"OVERDUE",IF($C95=TODAY(),"DUE TODAY",IF($C95&lt;=TODAY()+'Setup &amp; Lists'!$B$29,"DUE SOON","UPCOMING")))))</f>
        <v/>
      </c>
      <c r="Z95" s="9" t="str">
        <f aca="true">IF($D95="","",IF($C95="","",IF(OR($H95="Complete",$H95="Closed - No Action"),0,$C95-TODAY())))</f>
        <v/>
      </c>
    </row>
    <row r="96" customFormat="false" ht="15" hidden="false" customHeight="false" outlineLevel="0" collapsed="false">
      <c r="A96" s="4"/>
      <c r="B96" s="5"/>
      <c r="C96" s="5"/>
      <c r="D96" s="4"/>
      <c r="E96" s="4"/>
      <c r="F96" s="4"/>
      <c r="G96" s="4"/>
      <c r="H96" s="4"/>
      <c r="I96" s="5"/>
      <c r="J96" s="4"/>
      <c r="K96" s="4"/>
      <c r="L96" s="4"/>
      <c r="M96" s="4"/>
      <c r="N96" s="4"/>
      <c r="O96" s="6"/>
      <c r="P96" s="4"/>
      <c r="Q96" s="7"/>
      <c r="R96" s="4"/>
      <c r="S96" s="4"/>
      <c r="T96" s="6"/>
      <c r="U96" s="4"/>
      <c r="V96" s="4"/>
      <c r="W96" s="5"/>
      <c r="X96" s="4"/>
      <c r="Y96" s="8" t="str">
        <f aca="true">IF($D96="","",IF(OR($H96="Complete",$H96="Closed - No Action"),"COMPLETE",IF($C96&lt;TODAY(),"OVERDUE",IF($C96=TODAY(),"DUE TODAY",IF($C96&lt;=TODAY()+'Setup &amp; Lists'!$B$29,"DUE SOON","UPCOMING")))))</f>
        <v/>
      </c>
      <c r="Z96" s="9" t="str">
        <f aca="true">IF($D96="","",IF($C96="","",IF(OR($H96="Complete",$H96="Closed - No Action"),0,$C96-TODAY())))</f>
        <v/>
      </c>
    </row>
    <row r="97" customFormat="false" ht="15" hidden="false" customHeight="false" outlineLevel="0" collapsed="false">
      <c r="A97" s="4"/>
      <c r="B97" s="5"/>
      <c r="C97" s="5"/>
      <c r="D97" s="4"/>
      <c r="E97" s="4"/>
      <c r="F97" s="4"/>
      <c r="G97" s="4"/>
      <c r="H97" s="4"/>
      <c r="I97" s="5"/>
      <c r="J97" s="4"/>
      <c r="K97" s="4"/>
      <c r="L97" s="4"/>
      <c r="M97" s="4"/>
      <c r="N97" s="4"/>
      <c r="O97" s="6"/>
      <c r="P97" s="4"/>
      <c r="Q97" s="7"/>
      <c r="R97" s="4"/>
      <c r="S97" s="4"/>
      <c r="T97" s="6"/>
      <c r="U97" s="4"/>
      <c r="V97" s="4"/>
      <c r="W97" s="5"/>
      <c r="X97" s="4"/>
      <c r="Y97" s="8" t="str">
        <f aca="true">IF($D97="","",IF(OR($H97="Complete",$H97="Closed - No Action"),"COMPLETE",IF($C97&lt;TODAY(),"OVERDUE",IF($C97=TODAY(),"DUE TODAY",IF($C97&lt;=TODAY()+'Setup &amp; Lists'!$B$29,"DUE SOON","UPCOMING")))))</f>
        <v/>
      </c>
      <c r="Z97" s="9" t="str">
        <f aca="true">IF($D97="","",IF($C97="","",IF(OR($H97="Complete",$H97="Closed - No Action"),0,$C97-TODAY())))</f>
        <v/>
      </c>
    </row>
    <row r="98" customFormat="false" ht="15" hidden="false" customHeight="false" outlineLevel="0" collapsed="false">
      <c r="A98" s="4"/>
      <c r="B98" s="5"/>
      <c r="C98" s="5"/>
      <c r="D98" s="4"/>
      <c r="E98" s="4"/>
      <c r="F98" s="4"/>
      <c r="G98" s="4"/>
      <c r="H98" s="4"/>
      <c r="I98" s="5"/>
      <c r="J98" s="4"/>
      <c r="K98" s="4"/>
      <c r="L98" s="4"/>
      <c r="M98" s="4"/>
      <c r="N98" s="4"/>
      <c r="O98" s="6"/>
      <c r="P98" s="4"/>
      <c r="Q98" s="7"/>
      <c r="R98" s="4"/>
      <c r="S98" s="4"/>
      <c r="T98" s="6"/>
      <c r="U98" s="4"/>
      <c r="V98" s="4"/>
      <c r="W98" s="5"/>
      <c r="X98" s="4"/>
      <c r="Y98" s="8" t="str">
        <f aca="true">IF($D98="","",IF(OR($H98="Complete",$H98="Closed - No Action"),"COMPLETE",IF($C98&lt;TODAY(),"OVERDUE",IF($C98=TODAY(),"DUE TODAY",IF($C98&lt;=TODAY()+'Setup &amp; Lists'!$B$29,"DUE SOON","UPCOMING")))))</f>
        <v/>
      </c>
      <c r="Z98" s="9" t="str">
        <f aca="true">IF($D98="","",IF($C98="","",IF(OR($H98="Complete",$H98="Closed - No Action"),0,$C98-TODAY())))</f>
        <v/>
      </c>
    </row>
    <row r="99" customFormat="false" ht="15" hidden="false" customHeight="false" outlineLevel="0" collapsed="false">
      <c r="A99" s="4"/>
      <c r="B99" s="5"/>
      <c r="C99" s="5"/>
      <c r="D99" s="4"/>
      <c r="E99" s="4"/>
      <c r="F99" s="4"/>
      <c r="G99" s="4"/>
      <c r="H99" s="4"/>
      <c r="I99" s="5"/>
      <c r="J99" s="4"/>
      <c r="K99" s="4"/>
      <c r="L99" s="4"/>
      <c r="M99" s="4"/>
      <c r="N99" s="4"/>
      <c r="O99" s="6"/>
      <c r="P99" s="4"/>
      <c r="Q99" s="7"/>
      <c r="R99" s="4"/>
      <c r="S99" s="4"/>
      <c r="T99" s="6"/>
      <c r="U99" s="4"/>
      <c r="V99" s="4"/>
      <c r="W99" s="5"/>
      <c r="X99" s="4"/>
      <c r="Y99" s="8" t="str">
        <f aca="true">IF($D99="","",IF(OR($H99="Complete",$H99="Closed - No Action"),"COMPLETE",IF($C99&lt;TODAY(),"OVERDUE",IF($C99=TODAY(),"DUE TODAY",IF($C99&lt;=TODAY()+'Setup &amp; Lists'!$B$29,"DUE SOON","UPCOMING")))))</f>
        <v/>
      </c>
      <c r="Z99" s="9" t="str">
        <f aca="true">IF($D99="","",IF($C99="","",IF(OR($H99="Complete",$H99="Closed - No Action"),0,$C99-TODAY())))</f>
        <v/>
      </c>
    </row>
    <row r="100" customFormat="false" ht="15" hidden="false" customHeight="false" outlineLevel="0" collapsed="false">
      <c r="A100" s="4"/>
      <c r="B100" s="5"/>
      <c r="C100" s="5"/>
      <c r="D100" s="4"/>
      <c r="E100" s="4"/>
      <c r="F100" s="4"/>
      <c r="G100" s="4"/>
      <c r="H100" s="4"/>
      <c r="I100" s="5"/>
      <c r="J100" s="4"/>
      <c r="K100" s="4"/>
      <c r="L100" s="4"/>
      <c r="M100" s="4"/>
      <c r="N100" s="4"/>
      <c r="O100" s="6"/>
      <c r="P100" s="4"/>
      <c r="Q100" s="7"/>
      <c r="R100" s="4"/>
      <c r="S100" s="4"/>
      <c r="T100" s="6"/>
      <c r="U100" s="4"/>
      <c r="V100" s="4"/>
      <c r="W100" s="5"/>
      <c r="X100" s="4"/>
      <c r="Y100" s="8" t="str">
        <f aca="true">IF($D100="","",IF(OR($H100="Complete",$H100="Closed - No Action"),"COMPLETE",IF($C100&lt;TODAY(),"OVERDUE",IF($C100=TODAY(),"DUE TODAY",IF($C100&lt;=TODAY()+'Setup &amp; Lists'!$B$29,"DUE SOON","UPCOMING")))))</f>
        <v/>
      </c>
      <c r="Z100" s="9" t="str">
        <f aca="true">IF($D100="","",IF($C100="","",IF(OR($H100="Complete",$H100="Closed - No Action"),0,$C100-TODAY())))</f>
        <v/>
      </c>
    </row>
    <row r="101" customFormat="false" ht="15" hidden="false" customHeight="false" outlineLevel="0" collapsed="false">
      <c r="A101" s="4"/>
      <c r="B101" s="5"/>
      <c r="C101" s="5"/>
      <c r="D101" s="4"/>
      <c r="E101" s="4"/>
      <c r="F101" s="4"/>
      <c r="G101" s="4"/>
      <c r="H101" s="4"/>
      <c r="I101" s="5"/>
      <c r="J101" s="4"/>
      <c r="K101" s="4"/>
      <c r="L101" s="4"/>
      <c r="M101" s="4"/>
      <c r="N101" s="4"/>
      <c r="O101" s="6"/>
      <c r="P101" s="4"/>
      <c r="Q101" s="7"/>
      <c r="R101" s="4"/>
      <c r="S101" s="4"/>
      <c r="T101" s="6"/>
      <c r="U101" s="4"/>
      <c r="V101" s="4"/>
      <c r="W101" s="5"/>
      <c r="X101" s="4"/>
      <c r="Y101" s="8" t="str">
        <f aca="true">IF($D101="","",IF(OR($H101="Complete",$H101="Closed - No Action"),"COMPLETE",IF($C101&lt;TODAY(),"OVERDUE",IF($C101=TODAY(),"DUE TODAY",IF($C101&lt;=TODAY()+'Setup &amp; Lists'!$B$29,"DUE SOON","UPCOMING")))))</f>
        <v/>
      </c>
      <c r="Z101" s="9" t="str">
        <f aca="true">IF($D101="","",IF($C101="","",IF(OR($H101="Complete",$H101="Closed - No Action"),0,$C101-TODAY())))</f>
        <v/>
      </c>
    </row>
    <row r="102" customFormat="false" ht="15" hidden="false" customHeight="false" outlineLevel="0" collapsed="false">
      <c r="A102" s="4"/>
      <c r="B102" s="5"/>
      <c r="C102" s="5"/>
      <c r="D102" s="4"/>
      <c r="E102" s="4"/>
      <c r="F102" s="4"/>
      <c r="G102" s="4"/>
      <c r="H102" s="4"/>
      <c r="I102" s="5"/>
      <c r="J102" s="4"/>
      <c r="K102" s="4"/>
      <c r="L102" s="4"/>
      <c r="M102" s="4"/>
      <c r="N102" s="4"/>
      <c r="O102" s="6"/>
      <c r="P102" s="4"/>
      <c r="Q102" s="7"/>
      <c r="R102" s="4"/>
      <c r="S102" s="4"/>
      <c r="T102" s="6"/>
      <c r="U102" s="4"/>
      <c r="V102" s="4"/>
      <c r="W102" s="5"/>
      <c r="X102" s="4"/>
      <c r="Y102" s="8" t="str">
        <f aca="true">IF($D102="","",IF(OR($H102="Complete",$H102="Closed - No Action"),"COMPLETE",IF($C102&lt;TODAY(),"OVERDUE",IF($C102=TODAY(),"DUE TODAY",IF($C102&lt;=TODAY()+'Setup &amp; Lists'!$B$29,"DUE SOON","UPCOMING")))))</f>
        <v/>
      </c>
      <c r="Z102" s="9" t="str">
        <f aca="true">IF($D102="","",IF($C102="","",IF(OR($H102="Complete",$H102="Closed - No Action"),0,$C102-TODAY())))</f>
        <v/>
      </c>
    </row>
    <row r="103" customFormat="false" ht="15" hidden="false" customHeight="false" outlineLevel="0" collapsed="false">
      <c r="A103" s="4"/>
      <c r="B103" s="5"/>
      <c r="C103" s="5"/>
      <c r="D103" s="4"/>
      <c r="E103" s="4"/>
      <c r="F103" s="4"/>
      <c r="G103" s="4"/>
      <c r="H103" s="4"/>
      <c r="I103" s="5"/>
      <c r="J103" s="4"/>
      <c r="K103" s="4"/>
      <c r="L103" s="4"/>
      <c r="M103" s="4"/>
      <c r="N103" s="4"/>
      <c r="O103" s="6"/>
      <c r="P103" s="4"/>
      <c r="Q103" s="7"/>
      <c r="R103" s="4"/>
      <c r="S103" s="4"/>
      <c r="T103" s="6"/>
      <c r="U103" s="4"/>
      <c r="V103" s="4"/>
      <c r="W103" s="5"/>
      <c r="X103" s="4"/>
      <c r="Y103" s="8" t="str">
        <f aca="true">IF($D103="","",IF(OR($H103="Complete",$H103="Closed - No Action"),"COMPLETE",IF($C103&lt;TODAY(),"OVERDUE",IF($C103=TODAY(),"DUE TODAY",IF($C103&lt;=TODAY()+'Setup &amp; Lists'!$B$29,"DUE SOON","UPCOMING")))))</f>
        <v/>
      </c>
      <c r="Z103" s="9" t="str">
        <f aca="true">IF($D103="","",IF($C103="","",IF(OR($H103="Complete",$H103="Closed - No Action"),0,$C103-TODAY())))</f>
        <v/>
      </c>
    </row>
    <row r="104" customFormat="false" ht="15" hidden="false" customHeight="false" outlineLevel="0" collapsed="false">
      <c r="A104" s="4"/>
      <c r="B104" s="5"/>
      <c r="C104" s="5"/>
      <c r="D104" s="4"/>
      <c r="E104" s="4"/>
      <c r="F104" s="4"/>
      <c r="G104" s="4"/>
      <c r="H104" s="4"/>
      <c r="I104" s="5"/>
      <c r="J104" s="4"/>
      <c r="K104" s="4"/>
      <c r="L104" s="4"/>
      <c r="M104" s="4"/>
      <c r="N104" s="4"/>
      <c r="O104" s="6"/>
      <c r="P104" s="4"/>
      <c r="Q104" s="7"/>
      <c r="R104" s="4"/>
      <c r="S104" s="4"/>
      <c r="T104" s="6"/>
      <c r="U104" s="4"/>
      <c r="V104" s="4"/>
      <c r="W104" s="5"/>
      <c r="X104" s="4"/>
      <c r="Y104" s="8" t="str">
        <f aca="true">IF($D104="","",IF(OR($H104="Complete",$H104="Closed - No Action"),"COMPLETE",IF($C104&lt;TODAY(),"OVERDUE",IF($C104=TODAY(),"DUE TODAY",IF($C104&lt;=TODAY()+'Setup &amp; Lists'!$B$29,"DUE SOON","UPCOMING")))))</f>
        <v/>
      </c>
      <c r="Z104" s="9" t="str">
        <f aca="true">IF($D104="","",IF($C104="","",IF(OR($H104="Complete",$H104="Closed - No Action"),0,$C104-TODAY())))</f>
        <v/>
      </c>
    </row>
    <row r="105" customFormat="false" ht="15" hidden="false" customHeight="false" outlineLevel="0" collapsed="false">
      <c r="A105" s="4"/>
      <c r="B105" s="5"/>
      <c r="C105" s="5"/>
      <c r="D105" s="4"/>
      <c r="E105" s="4"/>
      <c r="F105" s="4"/>
      <c r="G105" s="4"/>
      <c r="H105" s="4"/>
      <c r="I105" s="5"/>
      <c r="J105" s="4"/>
      <c r="K105" s="4"/>
      <c r="L105" s="4"/>
      <c r="M105" s="4"/>
      <c r="N105" s="4"/>
      <c r="O105" s="6"/>
      <c r="P105" s="4"/>
      <c r="Q105" s="7"/>
      <c r="R105" s="4"/>
      <c r="S105" s="4"/>
      <c r="T105" s="6"/>
      <c r="U105" s="4"/>
      <c r="V105" s="4"/>
      <c r="W105" s="5"/>
      <c r="X105" s="4"/>
      <c r="Y105" s="8" t="str">
        <f aca="true">IF($D105="","",IF(OR($H105="Complete",$H105="Closed - No Action"),"COMPLETE",IF($C105&lt;TODAY(),"OVERDUE",IF($C105=TODAY(),"DUE TODAY",IF($C105&lt;=TODAY()+'Setup &amp; Lists'!$B$29,"DUE SOON","UPCOMING")))))</f>
        <v/>
      </c>
      <c r="Z105" s="9" t="str">
        <f aca="true">IF($D105="","",IF($C105="","",IF(OR($H105="Complete",$H105="Closed - No Action"),0,$C105-TODAY())))</f>
        <v/>
      </c>
    </row>
    <row r="106" customFormat="false" ht="15" hidden="false" customHeight="false" outlineLevel="0" collapsed="false">
      <c r="A106" s="4"/>
      <c r="B106" s="5"/>
      <c r="C106" s="5"/>
      <c r="D106" s="4"/>
      <c r="E106" s="4"/>
      <c r="F106" s="4"/>
      <c r="G106" s="4"/>
      <c r="H106" s="4"/>
      <c r="I106" s="5"/>
      <c r="J106" s="4"/>
      <c r="K106" s="4"/>
      <c r="L106" s="4"/>
      <c r="M106" s="4"/>
      <c r="N106" s="4"/>
      <c r="O106" s="6"/>
      <c r="P106" s="4"/>
      <c r="Q106" s="7"/>
      <c r="R106" s="4"/>
      <c r="S106" s="4"/>
      <c r="T106" s="6"/>
      <c r="U106" s="4"/>
      <c r="V106" s="4"/>
      <c r="W106" s="5"/>
      <c r="X106" s="4"/>
      <c r="Y106" s="8" t="str">
        <f aca="true">IF($D106="","",IF(OR($H106="Complete",$H106="Closed - No Action"),"COMPLETE",IF($C106&lt;TODAY(),"OVERDUE",IF($C106=TODAY(),"DUE TODAY",IF($C106&lt;=TODAY()+'Setup &amp; Lists'!$B$29,"DUE SOON","UPCOMING")))))</f>
        <v/>
      </c>
      <c r="Z106" s="9" t="str">
        <f aca="true">IF($D106="","",IF($C106="","",IF(OR($H106="Complete",$H106="Closed - No Action"),0,$C106-TODAY())))</f>
        <v/>
      </c>
    </row>
    <row r="107" customFormat="false" ht="15" hidden="false" customHeight="false" outlineLevel="0" collapsed="false">
      <c r="A107" s="4"/>
      <c r="B107" s="5"/>
      <c r="C107" s="5"/>
      <c r="D107" s="4"/>
      <c r="E107" s="4"/>
      <c r="F107" s="4"/>
      <c r="G107" s="4"/>
      <c r="H107" s="4"/>
      <c r="I107" s="5"/>
      <c r="J107" s="4"/>
      <c r="K107" s="4"/>
      <c r="L107" s="4"/>
      <c r="M107" s="4"/>
      <c r="N107" s="4"/>
      <c r="O107" s="6"/>
      <c r="P107" s="4"/>
      <c r="Q107" s="7"/>
      <c r="R107" s="4"/>
      <c r="S107" s="4"/>
      <c r="T107" s="6"/>
      <c r="U107" s="4"/>
      <c r="V107" s="4"/>
      <c r="W107" s="5"/>
      <c r="X107" s="4"/>
      <c r="Y107" s="8" t="str">
        <f aca="true">IF($D107="","",IF(OR($H107="Complete",$H107="Closed - No Action"),"COMPLETE",IF($C107&lt;TODAY(),"OVERDUE",IF($C107=TODAY(),"DUE TODAY",IF($C107&lt;=TODAY()+'Setup &amp; Lists'!$B$29,"DUE SOON","UPCOMING")))))</f>
        <v/>
      </c>
      <c r="Z107" s="9" t="str">
        <f aca="true">IF($D107="","",IF($C107="","",IF(OR($H107="Complete",$H107="Closed - No Action"),0,$C107-TODAY())))</f>
        <v/>
      </c>
    </row>
    <row r="108" customFormat="false" ht="15" hidden="false" customHeight="false" outlineLevel="0" collapsed="false">
      <c r="A108" s="4"/>
      <c r="B108" s="5"/>
      <c r="C108" s="5"/>
      <c r="D108" s="4"/>
      <c r="E108" s="4"/>
      <c r="F108" s="4"/>
      <c r="G108" s="4"/>
      <c r="H108" s="4"/>
      <c r="I108" s="5"/>
      <c r="J108" s="4"/>
      <c r="K108" s="4"/>
      <c r="L108" s="4"/>
      <c r="M108" s="4"/>
      <c r="N108" s="4"/>
      <c r="O108" s="6"/>
      <c r="P108" s="4"/>
      <c r="Q108" s="7"/>
      <c r="R108" s="4"/>
      <c r="S108" s="4"/>
      <c r="T108" s="6"/>
      <c r="U108" s="4"/>
      <c r="V108" s="4"/>
      <c r="W108" s="5"/>
      <c r="X108" s="4"/>
      <c r="Y108" s="8" t="str">
        <f aca="true">IF($D108="","",IF(OR($H108="Complete",$H108="Closed - No Action"),"COMPLETE",IF($C108&lt;TODAY(),"OVERDUE",IF($C108=TODAY(),"DUE TODAY",IF($C108&lt;=TODAY()+'Setup &amp; Lists'!$B$29,"DUE SOON","UPCOMING")))))</f>
        <v/>
      </c>
      <c r="Z108" s="9" t="str">
        <f aca="true">IF($D108="","",IF($C108="","",IF(OR($H108="Complete",$H108="Closed - No Action"),0,$C108-TODAY())))</f>
        <v/>
      </c>
    </row>
    <row r="109" customFormat="false" ht="15" hidden="false" customHeight="false" outlineLevel="0" collapsed="false">
      <c r="A109" s="4"/>
      <c r="B109" s="5"/>
      <c r="C109" s="5"/>
      <c r="D109" s="4"/>
      <c r="E109" s="4"/>
      <c r="F109" s="4"/>
      <c r="G109" s="4"/>
      <c r="H109" s="4"/>
      <c r="I109" s="5"/>
      <c r="J109" s="4"/>
      <c r="K109" s="4"/>
      <c r="L109" s="4"/>
      <c r="M109" s="4"/>
      <c r="N109" s="4"/>
      <c r="O109" s="6"/>
      <c r="P109" s="4"/>
      <c r="Q109" s="7"/>
      <c r="R109" s="4"/>
      <c r="S109" s="4"/>
      <c r="T109" s="6"/>
      <c r="U109" s="4"/>
      <c r="V109" s="4"/>
      <c r="W109" s="5"/>
      <c r="X109" s="4"/>
      <c r="Y109" s="8" t="str">
        <f aca="true">IF($D109="","",IF(OR($H109="Complete",$H109="Closed - No Action"),"COMPLETE",IF($C109&lt;TODAY(),"OVERDUE",IF($C109=TODAY(),"DUE TODAY",IF($C109&lt;=TODAY()+'Setup &amp; Lists'!$B$29,"DUE SOON","UPCOMING")))))</f>
        <v/>
      </c>
      <c r="Z109" s="9" t="str">
        <f aca="true">IF($D109="","",IF($C109="","",IF(OR($H109="Complete",$H109="Closed - No Action"),0,$C109-TODAY())))</f>
        <v/>
      </c>
    </row>
    <row r="110" customFormat="false" ht="15" hidden="false" customHeight="false" outlineLevel="0" collapsed="false">
      <c r="A110" s="4"/>
      <c r="B110" s="5"/>
      <c r="C110" s="5"/>
      <c r="D110" s="4"/>
      <c r="E110" s="4"/>
      <c r="F110" s="4"/>
      <c r="G110" s="4"/>
      <c r="H110" s="4"/>
      <c r="I110" s="5"/>
      <c r="J110" s="4"/>
      <c r="K110" s="4"/>
      <c r="L110" s="4"/>
      <c r="M110" s="4"/>
      <c r="N110" s="4"/>
      <c r="O110" s="6"/>
      <c r="P110" s="4"/>
      <c r="Q110" s="7"/>
      <c r="R110" s="4"/>
      <c r="S110" s="4"/>
      <c r="T110" s="6"/>
      <c r="U110" s="4"/>
      <c r="V110" s="4"/>
      <c r="W110" s="5"/>
      <c r="X110" s="4"/>
      <c r="Y110" s="8" t="str">
        <f aca="true">IF($D110="","",IF(OR($H110="Complete",$H110="Closed - No Action"),"COMPLETE",IF($C110&lt;TODAY(),"OVERDUE",IF($C110=TODAY(),"DUE TODAY",IF($C110&lt;=TODAY()+'Setup &amp; Lists'!$B$29,"DUE SOON","UPCOMING")))))</f>
        <v/>
      </c>
      <c r="Z110" s="9" t="str">
        <f aca="true">IF($D110="","",IF($C110="","",IF(OR($H110="Complete",$H110="Closed - No Action"),0,$C110-TODAY())))</f>
        <v/>
      </c>
    </row>
    <row r="111" customFormat="false" ht="15" hidden="false" customHeight="false" outlineLevel="0" collapsed="false">
      <c r="A111" s="4"/>
      <c r="B111" s="5"/>
      <c r="C111" s="5"/>
      <c r="D111" s="4"/>
      <c r="E111" s="4"/>
      <c r="F111" s="4"/>
      <c r="G111" s="4"/>
      <c r="H111" s="4"/>
      <c r="I111" s="5"/>
      <c r="J111" s="4"/>
      <c r="K111" s="4"/>
      <c r="L111" s="4"/>
      <c r="M111" s="4"/>
      <c r="N111" s="4"/>
      <c r="O111" s="6"/>
      <c r="P111" s="4"/>
      <c r="Q111" s="7"/>
      <c r="R111" s="4"/>
      <c r="S111" s="4"/>
      <c r="T111" s="6"/>
      <c r="U111" s="4"/>
      <c r="V111" s="4"/>
      <c r="W111" s="5"/>
      <c r="X111" s="4"/>
      <c r="Y111" s="8" t="str">
        <f aca="true">IF($D111="","",IF(OR($H111="Complete",$H111="Closed - No Action"),"COMPLETE",IF($C111&lt;TODAY(),"OVERDUE",IF($C111=TODAY(),"DUE TODAY",IF($C111&lt;=TODAY()+'Setup &amp; Lists'!$B$29,"DUE SOON","UPCOMING")))))</f>
        <v/>
      </c>
      <c r="Z111" s="9" t="str">
        <f aca="true">IF($D111="","",IF($C111="","",IF(OR($H111="Complete",$H111="Closed - No Action"),0,$C111-TODAY())))</f>
        <v/>
      </c>
    </row>
    <row r="112" customFormat="false" ht="15" hidden="false" customHeight="false" outlineLevel="0" collapsed="false">
      <c r="A112" s="4"/>
      <c r="B112" s="5"/>
      <c r="C112" s="5"/>
      <c r="D112" s="4"/>
      <c r="E112" s="4"/>
      <c r="F112" s="4"/>
      <c r="G112" s="4"/>
      <c r="H112" s="4"/>
      <c r="I112" s="5"/>
      <c r="J112" s="4"/>
      <c r="K112" s="4"/>
      <c r="L112" s="4"/>
      <c r="M112" s="4"/>
      <c r="N112" s="4"/>
      <c r="O112" s="6"/>
      <c r="P112" s="4"/>
      <c r="Q112" s="7"/>
      <c r="R112" s="4"/>
      <c r="S112" s="4"/>
      <c r="T112" s="6"/>
      <c r="U112" s="4"/>
      <c r="V112" s="4"/>
      <c r="W112" s="5"/>
      <c r="X112" s="4"/>
      <c r="Y112" s="8" t="str">
        <f aca="true">IF($D112="","",IF(OR($H112="Complete",$H112="Closed - No Action"),"COMPLETE",IF($C112&lt;TODAY(),"OVERDUE",IF($C112=TODAY(),"DUE TODAY",IF($C112&lt;=TODAY()+'Setup &amp; Lists'!$B$29,"DUE SOON","UPCOMING")))))</f>
        <v/>
      </c>
      <c r="Z112" s="9" t="str">
        <f aca="true">IF($D112="","",IF($C112="","",IF(OR($H112="Complete",$H112="Closed - No Action"),0,$C112-TODAY())))</f>
        <v/>
      </c>
    </row>
    <row r="113" customFormat="false" ht="15" hidden="false" customHeight="false" outlineLevel="0" collapsed="false">
      <c r="A113" s="4"/>
      <c r="B113" s="5"/>
      <c r="C113" s="5"/>
      <c r="D113" s="4"/>
      <c r="E113" s="4"/>
      <c r="F113" s="4"/>
      <c r="G113" s="4"/>
      <c r="H113" s="4"/>
      <c r="I113" s="5"/>
      <c r="J113" s="4"/>
      <c r="K113" s="4"/>
      <c r="L113" s="4"/>
      <c r="M113" s="4"/>
      <c r="N113" s="4"/>
      <c r="O113" s="6"/>
      <c r="P113" s="4"/>
      <c r="Q113" s="7"/>
      <c r="R113" s="4"/>
      <c r="S113" s="4"/>
      <c r="T113" s="6"/>
      <c r="U113" s="4"/>
      <c r="V113" s="4"/>
      <c r="W113" s="5"/>
      <c r="X113" s="4"/>
      <c r="Y113" s="8" t="str">
        <f aca="true">IF($D113="","",IF(OR($H113="Complete",$H113="Closed - No Action"),"COMPLETE",IF($C113&lt;TODAY(),"OVERDUE",IF($C113=TODAY(),"DUE TODAY",IF($C113&lt;=TODAY()+'Setup &amp; Lists'!$B$29,"DUE SOON","UPCOMING")))))</f>
        <v/>
      </c>
      <c r="Z113" s="9" t="str">
        <f aca="true">IF($D113="","",IF($C113="","",IF(OR($H113="Complete",$H113="Closed - No Action"),0,$C113-TODAY())))</f>
        <v/>
      </c>
    </row>
    <row r="114" customFormat="false" ht="15" hidden="false" customHeight="false" outlineLevel="0" collapsed="false">
      <c r="A114" s="4"/>
      <c r="B114" s="5"/>
      <c r="C114" s="5"/>
      <c r="D114" s="4"/>
      <c r="E114" s="4"/>
      <c r="F114" s="4"/>
      <c r="G114" s="4"/>
      <c r="H114" s="4"/>
      <c r="I114" s="5"/>
      <c r="J114" s="4"/>
      <c r="K114" s="4"/>
      <c r="L114" s="4"/>
      <c r="M114" s="4"/>
      <c r="N114" s="4"/>
      <c r="O114" s="6"/>
      <c r="P114" s="4"/>
      <c r="Q114" s="7"/>
      <c r="R114" s="4"/>
      <c r="S114" s="4"/>
      <c r="T114" s="6"/>
      <c r="U114" s="4"/>
      <c r="V114" s="4"/>
      <c r="W114" s="5"/>
      <c r="X114" s="4"/>
      <c r="Y114" s="8" t="str">
        <f aca="true">IF($D114="","",IF(OR($H114="Complete",$H114="Closed - No Action"),"COMPLETE",IF($C114&lt;TODAY(),"OVERDUE",IF($C114=TODAY(),"DUE TODAY",IF($C114&lt;=TODAY()+'Setup &amp; Lists'!$B$29,"DUE SOON","UPCOMING")))))</f>
        <v/>
      </c>
      <c r="Z114" s="9" t="str">
        <f aca="true">IF($D114="","",IF($C114="","",IF(OR($H114="Complete",$H114="Closed - No Action"),0,$C114-TODAY())))</f>
        <v/>
      </c>
    </row>
    <row r="115" customFormat="false" ht="15" hidden="false" customHeight="false" outlineLevel="0" collapsed="false">
      <c r="A115" s="4"/>
      <c r="B115" s="5"/>
      <c r="C115" s="5"/>
      <c r="D115" s="4"/>
      <c r="E115" s="4"/>
      <c r="F115" s="4"/>
      <c r="G115" s="4"/>
      <c r="H115" s="4"/>
      <c r="I115" s="5"/>
      <c r="J115" s="4"/>
      <c r="K115" s="4"/>
      <c r="L115" s="4"/>
      <c r="M115" s="4"/>
      <c r="N115" s="4"/>
      <c r="O115" s="6"/>
      <c r="P115" s="4"/>
      <c r="Q115" s="7"/>
      <c r="R115" s="4"/>
      <c r="S115" s="4"/>
      <c r="T115" s="6"/>
      <c r="U115" s="4"/>
      <c r="V115" s="4"/>
      <c r="W115" s="5"/>
      <c r="X115" s="4"/>
      <c r="Y115" s="8" t="str">
        <f aca="true">IF($D115="","",IF(OR($H115="Complete",$H115="Closed - No Action"),"COMPLETE",IF($C115&lt;TODAY(),"OVERDUE",IF($C115=TODAY(),"DUE TODAY",IF($C115&lt;=TODAY()+'Setup &amp; Lists'!$B$29,"DUE SOON","UPCOMING")))))</f>
        <v/>
      </c>
      <c r="Z115" s="9" t="str">
        <f aca="true">IF($D115="","",IF($C115="","",IF(OR($H115="Complete",$H115="Closed - No Action"),0,$C115-TODAY())))</f>
        <v/>
      </c>
    </row>
    <row r="116" customFormat="false" ht="15" hidden="false" customHeight="false" outlineLevel="0" collapsed="false">
      <c r="A116" s="4"/>
      <c r="B116" s="5"/>
      <c r="C116" s="5"/>
      <c r="D116" s="4"/>
      <c r="E116" s="4"/>
      <c r="F116" s="4"/>
      <c r="G116" s="4"/>
      <c r="H116" s="4"/>
      <c r="I116" s="5"/>
      <c r="J116" s="4"/>
      <c r="K116" s="4"/>
      <c r="L116" s="4"/>
      <c r="M116" s="4"/>
      <c r="N116" s="4"/>
      <c r="O116" s="6"/>
      <c r="P116" s="4"/>
      <c r="Q116" s="7"/>
      <c r="R116" s="4"/>
      <c r="S116" s="4"/>
      <c r="T116" s="6"/>
      <c r="U116" s="4"/>
      <c r="V116" s="4"/>
      <c r="W116" s="5"/>
      <c r="X116" s="4"/>
      <c r="Y116" s="8" t="str">
        <f aca="true">IF($D116="","",IF(OR($H116="Complete",$H116="Closed - No Action"),"COMPLETE",IF($C116&lt;TODAY(),"OVERDUE",IF($C116=TODAY(),"DUE TODAY",IF($C116&lt;=TODAY()+'Setup &amp; Lists'!$B$29,"DUE SOON","UPCOMING")))))</f>
        <v/>
      </c>
      <c r="Z116" s="9" t="str">
        <f aca="true">IF($D116="","",IF($C116="","",IF(OR($H116="Complete",$H116="Closed - No Action"),0,$C116-TODAY())))</f>
        <v/>
      </c>
    </row>
    <row r="117" customFormat="false" ht="15" hidden="false" customHeight="false" outlineLevel="0" collapsed="false">
      <c r="A117" s="4"/>
      <c r="B117" s="5"/>
      <c r="C117" s="5"/>
      <c r="D117" s="4"/>
      <c r="E117" s="4"/>
      <c r="F117" s="4"/>
      <c r="G117" s="4"/>
      <c r="H117" s="4"/>
      <c r="I117" s="5"/>
      <c r="J117" s="4"/>
      <c r="K117" s="4"/>
      <c r="L117" s="4"/>
      <c r="M117" s="4"/>
      <c r="N117" s="4"/>
      <c r="O117" s="6"/>
      <c r="P117" s="4"/>
      <c r="Q117" s="7"/>
      <c r="R117" s="4"/>
      <c r="S117" s="4"/>
      <c r="T117" s="6"/>
      <c r="U117" s="4"/>
      <c r="V117" s="4"/>
      <c r="W117" s="5"/>
      <c r="X117" s="4"/>
      <c r="Y117" s="8" t="str">
        <f aca="true">IF($D117="","",IF(OR($H117="Complete",$H117="Closed - No Action"),"COMPLETE",IF($C117&lt;TODAY(),"OVERDUE",IF($C117=TODAY(),"DUE TODAY",IF($C117&lt;=TODAY()+'Setup &amp; Lists'!$B$29,"DUE SOON","UPCOMING")))))</f>
        <v/>
      </c>
      <c r="Z117" s="9" t="str">
        <f aca="true">IF($D117="","",IF($C117="","",IF(OR($H117="Complete",$H117="Closed - No Action"),0,$C117-TODAY())))</f>
        <v/>
      </c>
    </row>
    <row r="118" customFormat="false" ht="15" hidden="false" customHeight="false" outlineLevel="0" collapsed="false">
      <c r="A118" s="4"/>
      <c r="B118" s="5"/>
      <c r="C118" s="5"/>
      <c r="D118" s="4"/>
      <c r="E118" s="4"/>
      <c r="F118" s="4"/>
      <c r="G118" s="4"/>
      <c r="H118" s="4"/>
      <c r="I118" s="5"/>
      <c r="J118" s="4"/>
      <c r="K118" s="4"/>
      <c r="L118" s="4"/>
      <c r="M118" s="4"/>
      <c r="N118" s="4"/>
      <c r="O118" s="6"/>
      <c r="P118" s="4"/>
      <c r="Q118" s="7"/>
      <c r="R118" s="4"/>
      <c r="S118" s="4"/>
      <c r="T118" s="6"/>
      <c r="U118" s="4"/>
      <c r="V118" s="4"/>
      <c r="W118" s="5"/>
      <c r="X118" s="4"/>
      <c r="Y118" s="8" t="str">
        <f aca="true">IF($D118="","",IF(OR($H118="Complete",$H118="Closed - No Action"),"COMPLETE",IF($C118&lt;TODAY(),"OVERDUE",IF($C118=TODAY(),"DUE TODAY",IF($C118&lt;=TODAY()+'Setup &amp; Lists'!$B$29,"DUE SOON","UPCOMING")))))</f>
        <v/>
      </c>
      <c r="Z118" s="9" t="str">
        <f aca="true">IF($D118="","",IF($C118="","",IF(OR($H118="Complete",$H118="Closed - No Action"),0,$C118-TODAY())))</f>
        <v/>
      </c>
    </row>
    <row r="119" customFormat="false" ht="15" hidden="false" customHeight="false" outlineLevel="0" collapsed="false">
      <c r="A119" s="4"/>
      <c r="B119" s="5"/>
      <c r="C119" s="5"/>
      <c r="D119" s="4"/>
      <c r="E119" s="4"/>
      <c r="F119" s="4"/>
      <c r="G119" s="4"/>
      <c r="H119" s="4"/>
      <c r="I119" s="5"/>
      <c r="J119" s="4"/>
      <c r="K119" s="4"/>
      <c r="L119" s="4"/>
      <c r="M119" s="4"/>
      <c r="N119" s="4"/>
      <c r="O119" s="6"/>
      <c r="P119" s="4"/>
      <c r="Q119" s="7"/>
      <c r="R119" s="4"/>
      <c r="S119" s="4"/>
      <c r="T119" s="6"/>
      <c r="U119" s="4"/>
      <c r="V119" s="4"/>
      <c r="W119" s="5"/>
      <c r="X119" s="4"/>
      <c r="Y119" s="8" t="str">
        <f aca="true">IF($D119="","",IF(OR($H119="Complete",$H119="Closed - No Action"),"COMPLETE",IF($C119&lt;TODAY(),"OVERDUE",IF($C119=TODAY(),"DUE TODAY",IF($C119&lt;=TODAY()+'Setup &amp; Lists'!$B$29,"DUE SOON","UPCOMING")))))</f>
        <v/>
      </c>
      <c r="Z119" s="9" t="str">
        <f aca="true">IF($D119="","",IF($C119="","",IF(OR($H119="Complete",$H119="Closed - No Action"),0,$C119-TODAY())))</f>
        <v/>
      </c>
    </row>
    <row r="120" customFormat="false" ht="15" hidden="false" customHeight="false" outlineLevel="0" collapsed="false">
      <c r="A120" s="4"/>
      <c r="B120" s="5"/>
      <c r="C120" s="5"/>
      <c r="D120" s="4"/>
      <c r="E120" s="4"/>
      <c r="F120" s="4"/>
      <c r="G120" s="4"/>
      <c r="H120" s="4"/>
      <c r="I120" s="5"/>
      <c r="J120" s="4"/>
      <c r="K120" s="4"/>
      <c r="L120" s="4"/>
      <c r="M120" s="4"/>
      <c r="N120" s="4"/>
      <c r="O120" s="6"/>
      <c r="P120" s="4"/>
      <c r="Q120" s="7"/>
      <c r="R120" s="4"/>
      <c r="S120" s="4"/>
      <c r="T120" s="6"/>
      <c r="U120" s="4"/>
      <c r="V120" s="4"/>
      <c r="W120" s="5"/>
      <c r="X120" s="4"/>
      <c r="Y120" s="8" t="str">
        <f aca="true">IF($D120="","",IF(OR($H120="Complete",$H120="Closed - No Action"),"COMPLETE",IF($C120&lt;TODAY(),"OVERDUE",IF($C120=TODAY(),"DUE TODAY",IF($C120&lt;=TODAY()+'Setup &amp; Lists'!$B$29,"DUE SOON","UPCOMING")))))</f>
        <v/>
      </c>
      <c r="Z120" s="9" t="str">
        <f aca="true">IF($D120="","",IF($C120="","",IF(OR($H120="Complete",$H120="Closed - No Action"),0,$C120-TODAY())))</f>
        <v/>
      </c>
    </row>
    <row r="121" customFormat="false" ht="15" hidden="false" customHeight="false" outlineLevel="0" collapsed="false">
      <c r="A121" s="4"/>
      <c r="B121" s="5"/>
      <c r="C121" s="5"/>
      <c r="D121" s="4"/>
      <c r="E121" s="4"/>
      <c r="F121" s="4"/>
      <c r="G121" s="4"/>
      <c r="H121" s="4"/>
      <c r="I121" s="5"/>
      <c r="J121" s="4"/>
      <c r="K121" s="4"/>
      <c r="L121" s="4"/>
      <c r="M121" s="4"/>
      <c r="N121" s="4"/>
      <c r="O121" s="6"/>
      <c r="P121" s="4"/>
      <c r="Q121" s="7"/>
      <c r="R121" s="4"/>
      <c r="S121" s="4"/>
      <c r="T121" s="6"/>
      <c r="U121" s="4"/>
      <c r="V121" s="4"/>
      <c r="W121" s="5"/>
      <c r="X121" s="4"/>
      <c r="Y121" s="8" t="str">
        <f aca="true">IF($D121="","",IF(OR($H121="Complete",$H121="Closed - No Action"),"COMPLETE",IF($C121&lt;TODAY(),"OVERDUE",IF($C121=TODAY(),"DUE TODAY",IF($C121&lt;=TODAY()+'Setup &amp; Lists'!$B$29,"DUE SOON","UPCOMING")))))</f>
        <v/>
      </c>
      <c r="Z121" s="9" t="str">
        <f aca="true">IF($D121="","",IF($C121="","",IF(OR($H121="Complete",$H121="Closed - No Action"),0,$C121-TODAY())))</f>
        <v/>
      </c>
    </row>
    <row r="122" customFormat="false" ht="15" hidden="false" customHeight="false" outlineLevel="0" collapsed="false">
      <c r="A122" s="4"/>
      <c r="B122" s="5"/>
      <c r="C122" s="5"/>
      <c r="D122" s="4"/>
      <c r="E122" s="4"/>
      <c r="F122" s="4"/>
      <c r="G122" s="4"/>
      <c r="H122" s="4"/>
      <c r="I122" s="5"/>
      <c r="J122" s="4"/>
      <c r="K122" s="4"/>
      <c r="L122" s="4"/>
      <c r="M122" s="4"/>
      <c r="N122" s="4"/>
      <c r="O122" s="6"/>
      <c r="P122" s="4"/>
      <c r="Q122" s="7"/>
      <c r="R122" s="4"/>
      <c r="S122" s="4"/>
      <c r="T122" s="6"/>
      <c r="U122" s="4"/>
      <c r="V122" s="4"/>
      <c r="W122" s="5"/>
      <c r="X122" s="4"/>
      <c r="Y122" s="8" t="str">
        <f aca="true">IF($D122="","",IF(OR($H122="Complete",$H122="Closed - No Action"),"COMPLETE",IF($C122&lt;TODAY(),"OVERDUE",IF($C122=TODAY(),"DUE TODAY",IF($C122&lt;=TODAY()+'Setup &amp; Lists'!$B$29,"DUE SOON","UPCOMING")))))</f>
        <v/>
      </c>
      <c r="Z122" s="9" t="str">
        <f aca="true">IF($D122="","",IF($C122="","",IF(OR($H122="Complete",$H122="Closed - No Action"),0,$C122-TODAY())))</f>
        <v/>
      </c>
    </row>
    <row r="123" customFormat="false" ht="15" hidden="false" customHeight="false" outlineLevel="0" collapsed="false">
      <c r="A123" s="4"/>
      <c r="B123" s="5"/>
      <c r="C123" s="5"/>
      <c r="D123" s="4"/>
      <c r="E123" s="4"/>
      <c r="F123" s="4"/>
      <c r="G123" s="4"/>
      <c r="H123" s="4"/>
      <c r="I123" s="5"/>
      <c r="J123" s="4"/>
      <c r="K123" s="4"/>
      <c r="L123" s="4"/>
      <c r="M123" s="4"/>
      <c r="N123" s="4"/>
      <c r="O123" s="6"/>
      <c r="P123" s="4"/>
      <c r="Q123" s="7"/>
      <c r="R123" s="4"/>
      <c r="S123" s="4"/>
      <c r="T123" s="6"/>
      <c r="U123" s="4"/>
      <c r="V123" s="4"/>
      <c r="W123" s="5"/>
      <c r="X123" s="4"/>
      <c r="Y123" s="8" t="str">
        <f aca="true">IF($D123="","",IF(OR($H123="Complete",$H123="Closed - No Action"),"COMPLETE",IF($C123&lt;TODAY(),"OVERDUE",IF($C123=TODAY(),"DUE TODAY",IF($C123&lt;=TODAY()+'Setup &amp; Lists'!$B$29,"DUE SOON","UPCOMING")))))</f>
        <v/>
      </c>
      <c r="Z123" s="9" t="str">
        <f aca="true">IF($D123="","",IF($C123="","",IF(OR($H123="Complete",$H123="Closed - No Action"),0,$C123-TODAY())))</f>
        <v/>
      </c>
    </row>
    <row r="124" customFormat="false" ht="15" hidden="false" customHeight="false" outlineLevel="0" collapsed="false">
      <c r="A124" s="4"/>
      <c r="B124" s="5"/>
      <c r="C124" s="5"/>
      <c r="D124" s="4"/>
      <c r="E124" s="4"/>
      <c r="F124" s="4"/>
      <c r="G124" s="4"/>
      <c r="H124" s="4"/>
      <c r="I124" s="5"/>
      <c r="J124" s="4"/>
      <c r="K124" s="4"/>
      <c r="L124" s="4"/>
      <c r="M124" s="4"/>
      <c r="N124" s="4"/>
      <c r="O124" s="6"/>
      <c r="P124" s="4"/>
      <c r="Q124" s="7"/>
      <c r="R124" s="4"/>
      <c r="S124" s="4"/>
      <c r="T124" s="6"/>
      <c r="U124" s="4"/>
      <c r="V124" s="4"/>
      <c r="W124" s="5"/>
      <c r="X124" s="4"/>
      <c r="Y124" s="8" t="str">
        <f aca="true">IF($D124="","",IF(OR($H124="Complete",$H124="Closed - No Action"),"COMPLETE",IF($C124&lt;TODAY(),"OVERDUE",IF($C124=TODAY(),"DUE TODAY",IF($C124&lt;=TODAY()+'Setup &amp; Lists'!$B$29,"DUE SOON","UPCOMING")))))</f>
        <v/>
      </c>
      <c r="Z124" s="9" t="str">
        <f aca="true">IF($D124="","",IF($C124="","",IF(OR($H124="Complete",$H124="Closed - No Action"),0,$C124-TODAY())))</f>
        <v/>
      </c>
    </row>
    <row r="125" customFormat="false" ht="15" hidden="false" customHeight="false" outlineLevel="0" collapsed="false">
      <c r="A125" s="4"/>
      <c r="B125" s="5"/>
      <c r="C125" s="5"/>
      <c r="D125" s="4"/>
      <c r="E125" s="4"/>
      <c r="F125" s="4"/>
      <c r="G125" s="4"/>
      <c r="H125" s="4"/>
      <c r="I125" s="5"/>
      <c r="J125" s="4"/>
      <c r="K125" s="4"/>
      <c r="L125" s="4"/>
      <c r="M125" s="4"/>
      <c r="N125" s="4"/>
      <c r="O125" s="6"/>
      <c r="P125" s="4"/>
      <c r="Q125" s="7"/>
      <c r="R125" s="4"/>
      <c r="S125" s="4"/>
      <c r="T125" s="6"/>
      <c r="U125" s="4"/>
      <c r="V125" s="4"/>
      <c r="W125" s="5"/>
      <c r="X125" s="4"/>
      <c r="Y125" s="8" t="str">
        <f aca="true">IF($D125="","",IF(OR($H125="Complete",$H125="Closed - No Action"),"COMPLETE",IF($C125&lt;TODAY(),"OVERDUE",IF($C125=TODAY(),"DUE TODAY",IF($C125&lt;=TODAY()+'Setup &amp; Lists'!$B$29,"DUE SOON","UPCOMING")))))</f>
        <v/>
      </c>
      <c r="Z125" s="9" t="str">
        <f aca="true">IF($D125="","",IF($C125="","",IF(OR($H125="Complete",$H125="Closed - No Action"),0,$C125-TODAY())))</f>
        <v/>
      </c>
    </row>
    <row r="126" customFormat="false" ht="15" hidden="false" customHeight="false" outlineLevel="0" collapsed="false">
      <c r="A126" s="4"/>
      <c r="B126" s="5"/>
      <c r="C126" s="5"/>
      <c r="D126" s="4"/>
      <c r="E126" s="4"/>
      <c r="F126" s="4"/>
      <c r="G126" s="4"/>
      <c r="H126" s="4"/>
      <c r="I126" s="5"/>
      <c r="J126" s="4"/>
      <c r="K126" s="4"/>
      <c r="L126" s="4"/>
      <c r="M126" s="4"/>
      <c r="N126" s="4"/>
      <c r="O126" s="6"/>
      <c r="P126" s="4"/>
      <c r="Q126" s="7"/>
      <c r="R126" s="4"/>
      <c r="S126" s="4"/>
      <c r="T126" s="6"/>
      <c r="U126" s="4"/>
      <c r="V126" s="4"/>
      <c r="W126" s="5"/>
      <c r="X126" s="4"/>
      <c r="Y126" s="8" t="str">
        <f aca="true">IF($D126="","",IF(OR($H126="Complete",$H126="Closed - No Action"),"COMPLETE",IF($C126&lt;TODAY(),"OVERDUE",IF($C126=TODAY(),"DUE TODAY",IF($C126&lt;=TODAY()+'Setup &amp; Lists'!$B$29,"DUE SOON","UPCOMING")))))</f>
        <v/>
      </c>
      <c r="Z126" s="9" t="str">
        <f aca="true">IF($D126="","",IF($C126="","",IF(OR($H126="Complete",$H126="Closed - No Action"),0,$C126-TODAY())))</f>
        <v/>
      </c>
    </row>
    <row r="127" customFormat="false" ht="15" hidden="false" customHeight="false" outlineLevel="0" collapsed="false">
      <c r="A127" s="4"/>
      <c r="B127" s="5"/>
      <c r="C127" s="5"/>
      <c r="D127" s="4"/>
      <c r="E127" s="4"/>
      <c r="F127" s="4"/>
      <c r="G127" s="4"/>
      <c r="H127" s="4"/>
      <c r="I127" s="5"/>
      <c r="J127" s="4"/>
      <c r="K127" s="4"/>
      <c r="L127" s="4"/>
      <c r="M127" s="4"/>
      <c r="N127" s="4"/>
      <c r="O127" s="6"/>
      <c r="P127" s="4"/>
      <c r="Q127" s="7"/>
      <c r="R127" s="4"/>
      <c r="S127" s="4"/>
      <c r="T127" s="6"/>
      <c r="U127" s="4"/>
      <c r="V127" s="4"/>
      <c r="W127" s="5"/>
      <c r="X127" s="4"/>
      <c r="Y127" s="8" t="str">
        <f aca="true">IF($D127="","",IF(OR($H127="Complete",$H127="Closed - No Action"),"COMPLETE",IF($C127&lt;TODAY(),"OVERDUE",IF($C127=TODAY(),"DUE TODAY",IF($C127&lt;=TODAY()+'Setup &amp; Lists'!$B$29,"DUE SOON","UPCOMING")))))</f>
        <v/>
      </c>
      <c r="Z127" s="9" t="str">
        <f aca="true">IF($D127="","",IF($C127="","",IF(OR($H127="Complete",$H127="Closed - No Action"),0,$C127-TODAY())))</f>
        <v/>
      </c>
    </row>
    <row r="128" customFormat="false" ht="15" hidden="false" customHeight="false" outlineLevel="0" collapsed="false">
      <c r="A128" s="4"/>
      <c r="B128" s="5"/>
      <c r="C128" s="5"/>
      <c r="D128" s="4"/>
      <c r="E128" s="4"/>
      <c r="F128" s="4"/>
      <c r="G128" s="4"/>
      <c r="H128" s="4"/>
      <c r="I128" s="5"/>
      <c r="J128" s="4"/>
      <c r="K128" s="4"/>
      <c r="L128" s="4"/>
      <c r="M128" s="4"/>
      <c r="N128" s="4"/>
      <c r="O128" s="6"/>
      <c r="P128" s="4"/>
      <c r="Q128" s="7"/>
      <c r="R128" s="4"/>
      <c r="S128" s="4"/>
      <c r="T128" s="6"/>
      <c r="U128" s="4"/>
      <c r="V128" s="4"/>
      <c r="W128" s="5"/>
      <c r="X128" s="4"/>
      <c r="Y128" s="8" t="str">
        <f aca="true">IF($D128="","",IF(OR($H128="Complete",$H128="Closed - No Action"),"COMPLETE",IF($C128&lt;TODAY(),"OVERDUE",IF($C128=TODAY(),"DUE TODAY",IF($C128&lt;=TODAY()+'Setup &amp; Lists'!$B$29,"DUE SOON","UPCOMING")))))</f>
        <v/>
      </c>
      <c r="Z128" s="9" t="str">
        <f aca="true">IF($D128="","",IF($C128="","",IF(OR($H128="Complete",$H128="Closed - No Action"),0,$C128-TODAY())))</f>
        <v/>
      </c>
    </row>
    <row r="129" customFormat="false" ht="15" hidden="false" customHeight="false" outlineLevel="0" collapsed="false">
      <c r="A129" s="4"/>
      <c r="B129" s="5"/>
      <c r="C129" s="5"/>
      <c r="D129" s="4"/>
      <c r="E129" s="4"/>
      <c r="F129" s="4"/>
      <c r="G129" s="4"/>
      <c r="H129" s="4"/>
      <c r="I129" s="5"/>
      <c r="J129" s="4"/>
      <c r="K129" s="4"/>
      <c r="L129" s="4"/>
      <c r="M129" s="4"/>
      <c r="N129" s="4"/>
      <c r="O129" s="6"/>
      <c r="P129" s="4"/>
      <c r="Q129" s="7"/>
      <c r="R129" s="4"/>
      <c r="S129" s="4"/>
      <c r="T129" s="6"/>
      <c r="U129" s="4"/>
      <c r="V129" s="4"/>
      <c r="W129" s="5"/>
      <c r="X129" s="4"/>
      <c r="Y129" s="8" t="str">
        <f aca="true">IF($D129="","",IF(OR($H129="Complete",$H129="Closed - No Action"),"COMPLETE",IF($C129&lt;TODAY(),"OVERDUE",IF($C129=TODAY(),"DUE TODAY",IF($C129&lt;=TODAY()+'Setup &amp; Lists'!$B$29,"DUE SOON","UPCOMING")))))</f>
        <v/>
      </c>
      <c r="Z129" s="9" t="str">
        <f aca="true">IF($D129="","",IF($C129="","",IF(OR($H129="Complete",$H129="Closed - No Action"),0,$C129-TODAY())))</f>
        <v/>
      </c>
    </row>
    <row r="130" customFormat="false" ht="15" hidden="false" customHeight="false" outlineLevel="0" collapsed="false">
      <c r="A130" s="4"/>
      <c r="B130" s="5"/>
      <c r="C130" s="5"/>
      <c r="D130" s="4"/>
      <c r="E130" s="4"/>
      <c r="F130" s="4"/>
      <c r="G130" s="4"/>
      <c r="H130" s="4"/>
      <c r="I130" s="5"/>
      <c r="J130" s="4"/>
      <c r="K130" s="4"/>
      <c r="L130" s="4"/>
      <c r="M130" s="4"/>
      <c r="N130" s="4"/>
      <c r="O130" s="6"/>
      <c r="P130" s="4"/>
      <c r="Q130" s="7"/>
      <c r="R130" s="4"/>
      <c r="S130" s="4"/>
      <c r="T130" s="6"/>
      <c r="U130" s="4"/>
      <c r="V130" s="4"/>
      <c r="W130" s="5"/>
      <c r="X130" s="4"/>
      <c r="Y130" s="8" t="str">
        <f aca="true">IF($D130="","",IF(OR($H130="Complete",$H130="Closed - No Action"),"COMPLETE",IF($C130&lt;TODAY(),"OVERDUE",IF($C130=TODAY(),"DUE TODAY",IF($C130&lt;=TODAY()+'Setup &amp; Lists'!$B$29,"DUE SOON","UPCOMING")))))</f>
        <v/>
      </c>
      <c r="Z130" s="9" t="str">
        <f aca="true">IF($D130="","",IF($C130="","",IF(OR($H130="Complete",$H130="Closed - No Action"),0,$C130-TODAY())))</f>
        <v/>
      </c>
    </row>
    <row r="131" customFormat="false" ht="15" hidden="false" customHeight="false" outlineLevel="0" collapsed="false">
      <c r="A131" s="4"/>
      <c r="B131" s="5"/>
      <c r="C131" s="5"/>
      <c r="D131" s="4"/>
      <c r="E131" s="4"/>
      <c r="F131" s="4"/>
      <c r="G131" s="4"/>
      <c r="H131" s="4"/>
      <c r="I131" s="5"/>
      <c r="J131" s="4"/>
      <c r="K131" s="4"/>
      <c r="L131" s="4"/>
      <c r="M131" s="4"/>
      <c r="N131" s="4"/>
      <c r="O131" s="6"/>
      <c r="P131" s="4"/>
      <c r="Q131" s="7"/>
      <c r="R131" s="4"/>
      <c r="S131" s="4"/>
      <c r="T131" s="6"/>
      <c r="U131" s="4"/>
      <c r="V131" s="4"/>
      <c r="W131" s="5"/>
      <c r="X131" s="4"/>
      <c r="Y131" s="8" t="str">
        <f aca="true">IF($D131="","",IF(OR($H131="Complete",$H131="Closed - No Action"),"COMPLETE",IF($C131&lt;TODAY(),"OVERDUE",IF($C131=TODAY(),"DUE TODAY",IF($C131&lt;=TODAY()+'Setup &amp; Lists'!$B$29,"DUE SOON","UPCOMING")))))</f>
        <v/>
      </c>
      <c r="Z131" s="9" t="str">
        <f aca="true">IF($D131="","",IF($C131="","",IF(OR($H131="Complete",$H131="Closed - No Action"),0,$C131-TODAY())))</f>
        <v/>
      </c>
    </row>
    <row r="132" customFormat="false" ht="15" hidden="false" customHeight="false" outlineLevel="0" collapsed="false">
      <c r="A132" s="4"/>
      <c r="B132" s="5"/>
      <c r="C132" s="5"/>
      <c r="D132" s="4"/>
      <c r="E132" s="4"/>
      <c r="F132" s="4"/>
      <c r="G132" s="4"/>
      <c r="H132" s="4"/>
      <c r="I132" s="5"/>
      <c r="J132" s="4"/>
      <c r="K132" s="4"/>
      <c r="L132" s="4"/>
      <c r="M132" s="4"/>
      <c r="N132" s="4"/>
      <c r="O132" s="6"/>
      <c r="P132" s="4"/>
      <c r="Q132" s="7"/>
      <c r="R132" s="4"/>
      <c r="S132" s="4"/>
      <c r="T132" s="6"/>
      <c r="U132" s="4"/>
      <c r="V132" s="4"/>
      <c r="W132" s="5"/>
      <c r="X132" s="4"/>
      <c r="Y132" s="8" t="str">
        <f aca="true">IF($D132="","",IF(OR($H132="Complete",$H132="Closed - No Action"),"COMPLETE",IF($C132&lt;TODAY(),"OVERDUE",IF($C132=TODAY(),"DUE TODAY",IF($C132&lt;=TODAY()+'Setup &amp; Lists'!$B$29,"DUE SOON","UPCOMING")))))</f>
        <v/>
      </c>
      <c r="Z132" s="9" t="str">
        <f aca="true">IF($D132="","",IF($C132="","",IF(OR($H132="Complete",$H132="Closed - No Action"),0,$C132-TODAY())))</f>
        <v/>
      </c>
    </row>
    <row r="133" customFormat="false" ht="15" hidden="false" customHeight="false" outlineLevel="0" collapsed="false">
      <c r="A133" s="4"/>
      <c r="B133" s="5"/>
      <c r="C133" s="5"/>
      <c r="D133" s="4"/>
      <c r="E133" s="4"/>
      <c r="F133" s="4"/>
      <c r="G133" s="4"/>
      <c r="H133" s="4"/>
      <c r="I133" s="5"/>
      <c r="J133" s="4"/>
      <c r="K133" s="4"/>
      <c r="L133" s="4"/>
      <c r="M133" s="4"/>
      <c r="N133" s="4"/>
      <c r="O133" s="6"/>
      <c r="P133" s="4"/>
      <c r="Q133" s="7"/>
      <c r="R133" s="4"/>
      <c r="S133" s="4"/>
      <c r="T133" s="6"/>
      <c r="U133" s="4"/>
      <c r="V133" s="4"/>
      <c r="W133" s="5"/>
      <c r="X133" s="4"/>
      <c r="Y133" s="8" t="str">
        <f aca="true">IF($D133="","",IF(OR($H133="Complete",$H133="Closed - No Action"),"COMPLETE",IF($C133&lt;TODAY(),"OVERDUE",IF($C133=TODAY(),"DUE TODAY",IF($C133&lt;=TODAY()+'Setup &amp; Lists'!$B$29,"DUE SOON","UPCOMING")))))</f>
        <v/>
      </c>
      <c r="Z133" s="9" t="str">
        <f aca="true">IF($D133="","",IF($C133="","",IF(OR($H133="Complete",$H133="Closed - No Action"),0,$C133-TODAY())))</f>
        <v/>
      </c>
    </row>
    <row r="134" customFormat="false" ht="15" hidden="false" customHeight="false" outlineLevel="0" collapsed="false">
      <c r="A134" s="4"/>
      <c r="B134" s="5"/>
      <c r="C134" s="5"/>
      <c r="D134" s="4"/>
      <c r="E134" s="4"/>
      <c r="F134" s="4"/>
      <c r="G134" s="4"/>
      <c r="H134" s="4"/>
      <c r="I134" s="5"/>
      <c r="J134" s="4"/>
      <c r="K134" s="4"/>
      <c r="L134" s="4"/>
      <c r="M134" s="4"/>
      <c r="N134" s="4"/>
      <c r="O134" s="6"/>
      <c r="P134" s="4"/>
      <c r="Q134" s="7"/>
      <c r="R134" s="4"/>
      <c r="S134" s="4"/>
      <c r="T134" s="6"/>
      <c r="U134" s="4"/>
      <c r="V134" s="4"/>
      <c r="W134" s="5"/>
      <c r="X134" s="4"/>
      <c r="Y134" s="8" t="str">
        <f aca="true">IF($D134="","",IF(OR($H134="Complete",$H134="Closed - No Action"),"COMPLETE",IF($C134&lt;TODAY(),"OVERDUE",IF($C134=TODAY(),"DUE TODAY",IF($C134&lt;=TODAY()+'Setup &amp; Lists'!$B$29,"DUE SOON","UPCOMING")))))</f>
        <v/>
      </c>
      <c r="Z134" s="9" t="str">
        <f aca="true">IF($D134="","",IF($C134="","",IF(OR($H134="Complete",$H134="Closed - No Action"),0,$C134-TODAY())))</f>
        <v/>
      </c>
    </row>
    <row r="135" customFormat="false" ht="15" hidden="false" customHeight="false" outlineLevel="0" collapsed="false">
      <c r="A135" s="4"/>
      <c r="B135" s="5"/>
      <c r="C135" s="5"/>
      <c r="D135" s="4"/>
      <c r="E135" s="4"/>
      <c r="F135" s="4"/>
      <c r="G135" s="4"/>
      <c r="H135" s="4"/>
      <c r="I135" s="5"/>
      <c r="J135" s="4"/>
      <c r="K135" s="4"/>
      <c r="L135" s="4"/>
      <c r="M135" s="4"/>
      <c r="N135" s="4"/>
      <c r="O135" s="6"/>
      <c r="P135" s="4"/>
      <c r="Q135" s="7"/>
      <c r="R135" s="4"/>
      <c r="S135" s="4"/>
      <c r="T135" s="6"/>
      <c r="U135" s="4"/>
      <c r="V135" s="4"/>
      <c r="W135" s="5"/>
      <c r="X135" s="4"/>
      <c r="Y135" s="8" t="str">
        <f aca="true">IF($D135="","",IF(OR($H135="Complete",$H135="Closed - No Action"),"COMPLETE",IF($C135&lt;TODAY(),"OVERDUE",IF($C135=TODAY(),"DUE TODAY",IF($C135&lt;=TODAY()+'Setup &amp; Lists'!$B$29,"DUE SOON","UPCOMING")))))</f>
        <v/>
      </c>
      <c r="Z135" s="9" t="str">
        <f aca="true">IF($D135="","",IF($C135="","",IF(OR($H135="Complete",$H135="Closed - No Action"),0,$C135-TODAY())))</f>
        <v/>
      </c>
    </row>
    <row r="136" customFormat="false" ht="15" hidden="false" customHeight="false" outlineLevel="0" collapsed="false">
      <c r="A136" s="4"/>
      <c r="B136" s="5"/>
      <c r="C136" s="5"/>
      <c r="D136" s="4"/>
      <c r="E136" s="4"/>
      <c r="F136" s="4"/>
      <c r="G136" s="4"/>
      <c r="H136" s="4"/>
      <c r="I136" s="5"/>
      <c r="J136" s="4"/>
      <c r="K136" s="4"/>
      <c r="L136" s="4"/>
      <c r="M136" s="4"/>
      <c r="N136" s="4"/>
      <c r="O136" s="6"/>
      <c r="P136" s="4"/>
      <c r="Q136" s="7"/>
      <c r="R136" s="4"/>
      <c r="S136" s="4"/>
      <c r="T136" s="6"/>
      <c r="U136" s="4"/>
      <c r="V136" s="4"/>
      <c r="W136" s="5"/>
      <c r="X136" s="4"/>
      <c r="Y136" s="8" t="str">
        <f aca="true">IF($D136="","",IF(OR($H136="Complete",$H136="Closed - No Action"),"COMPLETE",IF($C136&lt;TODAY(),"OVERDUE",IF($C136=TODAY(),"DUE TODAY",IF($C136&lt;=TODAY()+'Setup &amp; Lists'!$B$29,"DUE SOON","UPCOMING")))))</f>
        <v/>
      </c>
      <c r="Z136" s="9" t="str">
        <f aca="true">IF($D136="","",IF($C136="","",IF(OR($H136="Complete",$H136="Closed - No Action"),0,$C136-TODAY())))</f>
        <v/>
      </c>
    </row>
    <row r="137" customFormat="false" ht="15" hidden="false" customHeight="false" outlineLevel="0" collapsed="false">
      <c r="A137" s="4"/>
      <c r="B137" s="5"/>
      <c r="C137" s="5"/>
      <c r="D137" s="4"/>
      <c r="E137" s="4"/>
      <c r="F137" s="4"/>
      <c r="G137" s="4"/>
      <c r="H137" s="4"/>
      <c r="I137" s="5"/>
      <c r="J137" s="4"/>
      <c r="K137" s="4"/>
      <c r="L137" s="4"/>
      <c r="M137" s="4"/>
      <c r="N137" s="4"/>
      <c r="O137" s="6"/>
      <c r="P137" s="4"/>
      <c r="Q137" s="7"/>
      <c r="R137" s="4"/>
      <c r="S137" s="4"/>
      <c r="T137" s="6"/>
      <c r="U137" s="4"/>
      <c r="V137" s="4"/>
      <c r="W137" s="5"/>
      <c r="X137" s="4"/>
      <c r="Y137" s="8" t="str">
        <f aca="true">IF($D137="","",IF(OR($H137="Complete",$H137="Closed - No Action"),"COMPLETE",IF($C137&lt;TODAY(),"OVERDUE",IF($C137=TODAY(),"DUE TODAY",IF($C137&lt;=TODAY()+'Setup &amp; Lists'!$B$29,"DUE SOON","UPCOMING")))))</f>
        <v/>
      </c>
      <c r="Z137" s="9" t="str">
        <f aca="true">IF($D137="","",IF($C137="","",IF(OR($H137="Complete",$H137="Closed - No Action"),0,$C137-TODAY())))</f>
        <v/>
      </c>
    </row>
    <row r="138" customFormat="false" ht="15" hidden="false" customHeight="false" outlineLevel="0" collapsed="false">
      <c r="A138" s="4"/>
      <c r="B138" s="5"/>
      <c r="C138" s="5"/>
      <c r="D138" s="4"/>
      <c r="E138" s="4"/>
      <c r="F138" s="4"/>
      <c r="G138" s="4"/>
      <c r="H138" s="4"/>
      <c r="I138" s="5"/>
      <c r="J138" s="4"/>
      <c r="K138" s="4"/>
      <c r="L138" s="4"/>
      <c r="M138" s="4"/>
      <c r="N138" s="4"/>
      <c r="O138" s="6"/>
      <c r="P138" s="4"/>
      <c r="Q138" s="7"/>
      <c r="R138" s="4"/>
      <c r="S138" s="4"/>
      <c r="T138" s="6"/>
      <c r="U138" s="4"/>
      <c r="V138" s="4"/>
      <c r="W138" s="5"/>
      <c r="X138" s="4"/>
      <c r="Y138" s="8" t="str">
        <f aca="true">IF($D138="","",IF(OR($H138="Complete",$H138="Closed - No Action"),"COMPLETE",IF($C138&lt;TODAY(),"OVERDUE",IF($C138=TODAY(),"DUE TODAY",IF($C138&lt;=TODAY()+'Setup &amp; Lists'!$B$29,"DUE SOON","UPCOMING")))))</f>
        <v/>
      </c>
      <c r="Z138" s="9" t="str">
        <f aca="true">IF($D138="","",IF($C138="","",IF(OR($H138="Complete",$H138="Closed - No Action"),0,$C138-TODAY())))</f>
        <v/>
      </c>
    </row>
    <row r="139" customFormat="false" ht="15" hidden="false" customHeight="false" outlineLevel="0" collapsed="false">
      <c r="A139" s="4"/>
      <c r="B139" s="5"/>
      <c r="C139" s="5"/>
      <c r="D139" s="4"/>
      <c r="E139" s="4"/>
      <c r="F139" s="4"/>
      <c r="G139" s="4"/>
      <c r="H139" s="4"/>
      <c r="I139" s="5"/>
      <c r="J139" s="4"/>
      <c r="K139" s="4"/>
      <c r="L139" s="4"/>
      <c r="M139" s="4"/>
      <c r="N139" s="4"/>
      <c r="O139" s="6"/>
      <c r="P139" s="4"/>
      <c r="Q139" s="7"/>
      <c r="R139" s="4"/>
      <c r="S139" s="4"/>
      <c r="T139" s="6"/>
      <c r="U139" s="4"/>
      <c r="V139" s="4"/>
      <c r="W139" s="5"/>
      <c r="X139" s="4"/>
      <c r="Y139" s="8" t="str">
        <f aca="true">IF($D139="","",IF(OR($H139="Complete",$H139="Closed - No Action"),"COMPLETE",IF($C139&lt;TODAY(),"OVERDUE",IF($C139=TODAY(),"DUE TODAY",IF($C139&lt;=TODAY()+'Setup &amp; Lists'!$B$29,"DUE SOON","UPCOMING")))))</f>
        <v/>
      </c>
      <c r="Z139" s="9" t="str">
        <f aca="true">IF($D139="","",IF($C139="","",IF(OR($H139="Complete",$H139="Closed - No Action"),0,$C139-TODAY())))</f>
        <v/>
      </c>
    </row>
    <row r="140" customFormat="false" ht="15" hidden="false" customHeight="false" outlineLevel="0" collapsed="false">
      <c r="A140" s="4"/>
      <c r="B140" s="5"/>
      <c r="C140" s="5"/>
      <c r="D140" s="4"/>
      <c r="E140" s="4"/>
      <c r="F140" s="4"/>
      <c r="G140" s="4"/>
      <c r="H140" s="4"/>
      <c r="I140" s="5"/>
      <c r="J140" s="4"/>
      <c r="K140" s="4"/>
      <c r="L140" s="4"/>
      <c r="M140" s="4"/>
      <c r="N140" s="4"/>
      <c r="O140" s="6"/>
      <c r="P140" s="4"/>
      <c r="Q140" s="7"/>
      <c r="R140" s="4"/>
      <c r="S140" s="4"/>
      <c r="T140" s="6"/>
      <c r="U140" s="4"/>
      <c r="V140" s="4"/>
      <c r="W140" s="5"/>
      <c r="X140" s="4"/>
      <c r="Y140" s="8" t="str">
        <f aca="true">IF($D140="","",IF(OR($H140="Complete",$H140="Closed - No Action"),"COMPLETE",IF($C140&lt;TODAY(),"OVERDUE",IF($C140=TODAY(),"DUE TODAY",IF($C140&lt;=TODAY()+'Setup &amp; Lists'!$B$29,"DUE SOON","UPCOMING")))))</f>
        <v/>
      </c>
      <c r="Z140" s="9" t="str">
        <f aca="true">IF($D140="","",IF($C140="","",IF(OR($H140="Complete",$H140="Closed - No Action"),0,$C140-TODAY())))</f>
        <v/>
      </c>
    </row>
    <row r="141" customFormat="false" ht="15" hidden="false" customHeight="false" outlineLevel="0" collapsed="false">
      <c r="A141" s="4"/>
      <c r="B141" s="5"/>
      <c r="C141" s="5"/>
      <c r="D141" s="4"/>
      <c r="E141" s="4"/>
      <c r="F141" s="4"/>
      <c r="G141" s="4"/>
      <c r="H141" s="4"/>
      <c r="I141" s="5"/>
      <c r="J141" s="4"/>
      <c r="K141" s="4"/>
      <c r="L141" s="4"/>
      <c r="M141" s="4"/>
      <c r="N141" s="4"/>
      <c r="O141" s="6"/>
      <c r="P141" s="4"/>
      <c r="Q141" s="7"/>
      <c r="R141" s="4"/>
      <c r="S141" s="4"/>
      <c r="T141" s="6"/>
      <c r="U141" s="4"/>
      <c r="V141" s="4"/>
      <c r="W141" s="5"/>
      <c r="X141" s="4"/>
      <c r="Y141" s="8" t="str">
        <f aca="true">IF($D141="","",IF(OR($H141="Complete",$H141="Closed - No Action"),"COMPLETE",IF($C141&lt;TODAY(),"OVERDUE",IF($C141=TODAY(),"DUE TODAY",IF($C141&lt;=TODAY()+'Setup &amp; Lists'!$B$29,"DUE SOON","UPCOMING")))))</f>
        <v/>
      </c>
      <c r="Z141" s="9" t="str">
        <f aca="true">IF($D141="","",IF($C141="","",IF(OR($H141="Complete",$H141="Closed - No Action"),0,$C141-TODAY())))</f>
        <v/>
      </c>
    </row>
    <row r="142" customFormat="false" ht="15" hidden="false" customHeight="false" outlineLevel="0" collapsed="false">
      <c r="A142" s="4"/>
      <c r="B142" s="5"/>
      <c r="C142" s="5"/>
      <c r="D142" s="4"/>
      <c r="E142" s="4"/>
      <c r="F142" s="4"/>
      <c r="G142" s="4"/>
      <c r="H142" s="4"/>
      <c r="I142" s="5"/>
      <c r="J142" s="4"/>
      <c r="K142" s="4"/>
      <c r="L142" s="4"/>
      <c r="M142" s="4"/>
      <c r="N142" s="4"/>
      <c r="O142" s="6"/>
      <c r="P142" s="4"/>
      <c r="Q142" s="7"/>
      <c r="R142" s="4"/>
      <c r="S142" s="4"/>
      <c r="T142" s="6"/>
      <c r="U142" s="4"/>
      <c r="V142" s="4"/>
      <c r="W142" s="5"/>
      <c r="X142" s="4"/>
      <c r="Y142" s="8" t="str">
        <f aca="true">IF($D142="","",IF(OR($H142="Complete",$H142="Closed - No Action"),"COMPLETE",IF($C142&lt;TODAY(),"OVERDUE",IF($C142=TODAY(),"DUE TODAY",IF($C142&lt;=TODAY()+'Setup &amp; Lists'!$B$29,"DUE SOON","UPCOMING")))))</f>
        <v/>
      </c>
      <c r="Z142" s="9" t="str">
        <f aca="true">IF($D142="","",IF($C142="","",IF(OR($H142="Complete",$H142="Closed - No Action"),0,$C142-TODAY())))</f>
        <v/>
      </c>
    </row>
    <row r="143" customFormat="false" ht="15" hidden="false" customHeight="false" outlineLevel="0" collapsed="false">
      <c r="A143" s="4"/>
      <c r="B143" s="5"/>
      <c r="C143" s="5"/>
      <c r="D143" s="4"/>
      <c r="E143" s="4"/>
      <c r="F143" s="4"/>
      <c r="G143" s="4"/>
      <c r="H143" s="4"/>
      <c r="I143" s="5"/>
      <c r="J143" s="4"/>
      <c r="K143" s="4"/>
      <c r="L143" s="4"/>
      <c r="M143" s="4"/>
      <c r="N143" s="4"/>
      <c r="O143" s="6"/>
      <c r="P143" s="4"/>
      <c r="Q143" s="7"/>
      <c r="R143" s="4"/>
      <c r="S143" s="4"/>
      <c r="T143" s="6"/>
      <c r="U143" s="4"/>
      <c r="V143" s="4"/>
      <c r="W143" s="5"/>
      <c r="X143" s="4"/>
      <c r="Y143" s="8" t="str">
        <f aca="true">IF($D143="","",IF(OR($H143="Complete",$H143="Closed - No Action"),"COMPLETE",IF($C143&lt;TODAY(),"OVERDUE",IF($C143=TODAY(),"DUE TODAY",IF($C143&lt;=TODAY()+'Setup &amp; Lists'!$B$29,"DUE SOON","UPCOMING")))))</f>
        <v/>
      </c>
      <c r="Z143" s="9" t="str">
        <f aca="true">IF($D143="","",IF($C143="","",IF(OR($H143="Complete",$H143="Closed - No Action"),0,$C143-TODAY())))</f>
        <v/>
      </c>
    </row>
    <row r="144" customFormat="false" ht="15" hidden="false" customHeight="false" outlineLevel="0" collapsed="false">
      <c r="A144" s="4"/>
      <c r="B144" s="5"/>
      <c r="C144" s="5"/>
      <c r="D144" s="4"/>
      <c r="E144" s="4"/>
      <c r="F144" s="4"/>
      <c r="G144" s="4"/>
      <c r="H144" s="4"/>
      <c r="I144" s="5"/>
      <c r="J144" s="4"/>
      <c r="K144" s="4"/>
      <c r="L144" s="4"/>
      <c r="M144" s="4"/>
      <c r="N144" s="4"/>
      <c r="O144" s="6"/>
      <c r="P144" s="4"/>
      <c r="Q144" s="7"/>
      <c r="R144" s="4"/>
      <c r="S144" s="4"/>
      <c r="T144" s="6"/>
      <c r="U144" s="4"/>
      <c r="V144" s="4"/>
      <c r="W144" s="5"/>
      <c r="X144" s="4"/>
      <c r="Y144" s="8" t="str">
        <f aca="true">IF($D144="","",IF(OR($H144="Complete",$H144="Closed - No Action"),"COMPLETE",IF($C144&lt;TODAY(),"OVERDUE",IF($C144=TODAY(),"DUE TODAY",IF($C144&lt;=TODAY()+'Setup &amp; Lists'!$B$29,"DUE SOON","UPCOMING")))))</f>
        <v/>
      </c>
      <c r="Z144" s="9" t="str">
        <f aca="true">IF($D144="","",IF($C144="","",IF(OR($H144="Complete",$H144="Closed - No Action"),0,$C144-TODAY())))</f>
        <v/>
      </c>
    </row>
    <row r="145" customFormat="false" ht="15" hidden="false" customHeight="false" outlineLevel="0" collapsed="false">
      <c r="A145" s="4"/>
      <c r="B145" s="5"/>
      <c r="C145" s="5"/>
      <c r="D145" s="4"/>
      <c r="E145" s="4"/>
      <c r="F145" s="4"/>
      <c r="G145" s="4"/>
      <c r="H145" s="4"/>
      <c r="I145" s="5"/>
      <c r="J145" s="4"/>
      <c r="K145" s="4"/>
      <c r="L145" s="4"/>
      <c r="M145" s="4"/>
      <c r="N145" s="4"/>
      <c r="O145" s="6"/>
      <c r="P145" s="4"/>
      <c r="Q145" s="7"/>
      <c r="R145" s="4"/>
      <c r="S145" s="4"/>
      <c r="T145" s="6"/>
      <c r="U145" s="4"/>
      <c r="V145" s="4"/>
      <c r="W145" s="5"/>
      <c r="X145" s="4"/>
      <c r="Y145" s="8" t="str">
        <f aca="true">IF($D145="","",IF(OR($H145="Complete",$H145="Closed - No Action"),"COMPLETE",IF($C145&lt;TODAY(),"OVERDUE",IF($C145=TODAY(),"DUE TODAY",IF($C145&lt;=TODAY()+'Setup &amp; Lists'!$B$29,"DUE SOON","UPCOMING")))))</f>
        <v/>
      </c>
      <c r="Z145" s="9" t="str">
        <f aca="true">IF($D145="","",IF($C145="","",IF(OR($H145="Complete",$H145="Closed - No Action"),0,$C145-TODAY())))</f>
        <v/>
      </c>
    </row>
    <row r="146" customFormat="false" ht="15" hidden="false" customHeight="false" outlineLevel="0" collapsed="false">
      <c r="A146" s="4"/>
      <c r="B146" s="5"/>
      <c r="C146" s="5"/>
      <c r="D146" s="4"/>
      <c r="E146" s="4"/>
      <c r="F146" s="4"/>
      <c r="G146" s="4"/>
      <c r="H146" s="4"/>
      <c r="I146" s="5"/>
      <c r="J146" s="4"/>
      <c r="K146" s="4"/>
      <c r="L146" s="4"/>
      <c r="M146" s="4"/>
      <c r="N146" s="4"/>
      <c r="O146" s="6"/>
      <c r="P146" s="4"/>
      <c r="Q146" s="7"/>
      <c r="R146" s="4"/>
      <c r="S146" s="4"/>
      <c r="T146" s="6"/>
      <c r="U146" s="4"/>
      <c r="V146" s="4"/>
      <c r="W146" s="5"/>
      <c r="X146" s="4"/>
      <c r="Y146" s="8" t="str">
        <f aca="true">IF($D146="","",IF(OR($H146="Complete",$H146="Closed - No Action"),"COMPLETE",IF($C146&lt;TODAY(),"OVERDUE",IF($C146=TODAY(),"DUE TODAY",IF($C146&lt;=TODAY()+'Setup &amp; Lists'!$B$29,"DUE SOON","UPCOMING")))))</f>
        <v/>
      </c>
      <c r="Z146" s="9" t="str">
        <f aca="true">IF($D146="","",IF($C146="","",IF(OR($H146="Complete",$H146="Closed - No Action"),0,$C146-TODAY())))</f>
        <v/>
      </c>
    </row>
    <row r="147" customFormat="false" ht="15" hidden="false" customHeight="false" outlineLevel="0" collapsed="false">
      <c r="A147" s="4"/>
      <c r="B147" s="5"/>
      <c r="C147" s="5"/>
      <c r="D147" s="4"/>
      <c r="E147" s="4"/>
      <c r="F147" s="4"/>
      <c r="G147" s="4"/>
      <c r="H147" s="4"/>
      <c r="I147" s="5"/>
      <c r="J147" s="4"/>
      <c r="K147" s="4"/>
      <c r="L147" s="4"/>
      <c r="M147" s="4"/>
      <c r="N147" s="4"/>
      <c r="O147" s="6"/>
      <c r="P147" s="4"/>
      <c r="Q147" s="7"/>
      <c r="R147" s="4"/>
      <c r="S147" s="4"/>
      <c r="T147" s="6"/>
      <c r="U147" s="4"/>
      <c r="V147" s="4"/>
      <c r="W147" s="5"/>
      <c r="X147" s="4"/>
      <c r="Y147" s="8" t="str">
        <f aca="true">IF($D147="","",IF(OR($H147="Complete",$H147="Closed - No Action"),"COMPLETE",IF($C147&lt;TODAY(),"OVERDUE",IF($C147=TODAY(),"DUE TODAY",IF($C147&lt;=TODAY()+'Setup &amp; Lists'!$B$29,"DUE SOON","UPCOMING")))))</f>
        <v/>
      </c>
      <c r="Z147" s="9" t="str">
        <f aca="true">IF($D147="","",IF($C147="","",IF(OR($H147="Complete",$H147="Closed - No Action"),0,$C147-TODAY())))</f>
        <v/>
      </c>
    </row>
    <row r="148" customFormat="false" ht="15" hidden="false" customHeight="false" outlineLevel="0" collapsed="false">
      <c r="A148" s="4"/>
      <c r="B148" s="5"/>
      <c r="C148" s="5"/>
      <c r="D148" s="4"/>
      <c r="E148" s="4"/>
      <c r="F148" s="4"/>
      <c r="G148" s="4"/>
      <c r="H148" s="4"/>
      <c r="I148" s="5"/>
      <c r="J148" s="4"/>
      <c r="K148" s="4"/>
      <c r="L148" s="4"/>
      <c r="M148" s="4"/>
      <c r="N148" s="4"/>
      <c r="O148" s="6"/>
      <c r="P148" s="4"/>
      <c r="Q148" s="7"/>
      <c r="R148" s="4"/>
      <c r="S148" s="4"/>
      <c r="T148" s="6"/>
      <c r="U148" s="4"/>
      <c r="V148" s="4"/>
      <c r="W148" s="5"/>
      <c r="X148" s="4"/>
      <c r="Y148" s="8" t="str">
        <f aca="true">IF($D148="","",IF(OR($H148="Complete",$H148="Closed - No Action"),"COMPLETE",IF($C148&lt;TODAY(),"OVERDUE",IF($C148=TODAY(),"DUE TODAY",IF($C148&lt;=TODAY()+'Setup &amp; Lists'!$B$29,"DUE SOON","UPCOMING")))))</f>
        <v/>
      </c>
      <c r="Z148" s="9" t="str">
        <f aca="true">IF($D148="","",IF($C148="","",IF(OR($H148="Complete",$H148="Closed - No Action"),0,$C148-TODAY())))</f>
        <v/>
      </c>
    </row>
    <row r="149" customFormat="false" ht="15" hidden="false" customHeight="false" outlineLevel="0" collapsed="false">
      <c r="A149" s="4"/>
      <c r="B149" s="5"/>
      <c r="C149" s="5"/>
      <c r="D149" s="4"/>
      <c r="E149" s="4"/>
      <c r="F149" s="4"/>
      <c r="G149" s="4"/>
      <c r="H149" s="4"/>
      <c r="I149" s="5"/>
      <c r="J149" s="4"/>
      <c r="K149" s="4"/>
      <c r="L149" s="4"/>
      <c r="M149" s="4"/>
      <c r="N149" s="4"/>
      <c r="O149" s="6"/>
      <c r="P149" s="4"/>
      <c r="Q149" s="7"/>
      <c r="R149" s="4"/>
      <c r="S149" s="4"/>
      <c r="T149" s="6"/>
      <c r="U149" s="4"/>
      <c r="V149" s="4"/>
      <c r="W149" s="5"/>
      <c r="X149" s="4"/>
      <c r="Y149" s="8" t="str">
        <f aca="true">IF($D149="","",IF(OR($H149="Complete",$H149="Closed - No Action"),"COMPLETE",IF($C149&lt;TODAY(),"OVERDUE",IF($C149=TODAY(),"DUE TODAY",IF($C149&lt;=TODAY()+'Setup &amp; Lists'!$B$29,"DUE SOON","UPCOMING")))))</f>
        <v/>
      </c>
      <c r="Z149" s="9" t="str">
        <f aca="true">IF($D149="","",IF($C149="","",IF(OR($H149="Complete",$H149="Closed - No Action"),0,$C149-TODAY())))</f>
        <v/>
      </c>
    </row>
    <row r="150" customFormat="false" ht="15" hidden="false" customHeight="false" outlineLevel="0" collapsed="false">
      <c r="A150" s="4"/>
      <c r="B150" s="5"/>
      <c r="C150" s="5"/>
      <c r="D150" s="4"/>
      <c r="E150" s="4"/>
      <c r="F150" s="4"/>
      <c r="G150" s="4"/>
      <c r="H150" s="4"/>
      <c r="I150" s="5"/>
      <c r="J150" s="4"/>
      <c r="K150" s="4"/>
      <c r="L150" s="4"/>
      <c r="M150" s="4"/>
      <c r="N150" s="4"/>
      <c r="O150" s="6"/>
      <c r="P150" s="4"/>
      <c r="Q150" s="7"/>
      <c r="R150" s="4"/>
      <c r="S150" s="4"/>
      <c r="T150" s="6"/>
      <c r="U150" s="4"/>
      <c r="V150" s="4"/>
      <c r="W150" s="5"/>
      <c r="X150" s="4"/>
      <c r="Y150" s="8" t="str">
        <f aca="true">IF($D150="","",IF(OR($H150="Complete",$H150="Closed - No Action"),"COMPLETE",IF($C150&lt;TODAY(),"OVERDUE",IF($C150=TODAY(),"DUE TODAY",IF($C150&lt;=TODAY()+'Setup &amp; Lists'!$B$29,"DUE SOON","UPCOMING")))))</f>
        <v/>
      </c>
      <c r="Z150" s="9" t="str">
        <f aca="true">IF($D150="","",IF($C150="","",IF(OR($H150="Complete",$H150="Closed - No Action"),0,$C150-TODAY())))</f>
        <v/>
      </c>
    </row>
    <row r="151" customFormat="false" ht="15" hidden="false" customHeight="false" outlineLevel="0" collapsed="false">
      <c r="A151" s="4"/>
      <c r="B151" s="5"/>
      <c r="C151" s="5"/>
      <c r="D151" s="4"/>
      <c r="E151" s="4"/>
      <c r="F151" s="4"/>
      <c r="G151" s="4"/>
      <c r="H151" s="4"/>
      <c r="I151" s="5"/>
      <c r="J151" s="4"/>
      <c r="K151" s="4"/>
      <c r="L151" s="4"/>
      <c r="M151" s="4"/>
      <c r="N151" s="4"/>
      <c r="O151" s="6"/>
      <c r="P151" s="4"/>
      <c r="Q151" s="7"/>
      <c r="R151" s="4"/>
      <c r="S151" s="4"/>
      <c r="T151" s="6"/>
      <c r="U151" s="4"/>
      <c r="V151" s="4"/>
      <c r="W151" s="5"/>
      <c r="X151" s="4"/>
      <c r="Y151" s="8" t="str">
        <f aca="true">IF($D151="","",IF(OR($H151="Complete",$H151="Closed - No Action"),"COMPLETE",IF($C151&lt;TODAY(),"OVERDUE",IF($C151=TODAY(),"DUE TODAY",IF($C151&lt;=TODAY()+'Setup &amp; Lists'!$B$29,"DUE SOON","UPCOMING")))))</f>
        <v/>
      </c>
      <c r="Z151" s="9" t="str">
        <f aca="true">IF($D151="","",IF($C151="","",IF(OR($H151="Complete",$H151="Closed - No Action"),0,$C151-TODAY())))</f>
        <v/>
      </c>
    </row>
    <row r="152" customFormat="false" ht="15" hidden="false" customHeight="false" outlineLevel="0" collapsed="false">
      <c r="A152" s="4"/>
      <c r="B152" s="5"/>
      <c r="C152" s="5"/>
      <c r="D152" s="4"/>
      <c r="E152" s="4"/>
      <c r="F152" s="4"/>
      <c r="G152" s="4"/>
      <c r="H152" s="4"/>
      <c r="I152" s="5"/>
      <c r="J152" s="4"/>
      <c r="K152" s="4"/>
      <c r="L152" s="4"/>
      <c r="M152" s="4"/>
      <c r="N152" s="4"/>
      <c r="O152" s="6"/>
      <c r="P152" s="4"/>
      <c r="Q152" s="7"/>
      <c r="R152" s="4"/>
      <c r="S152" s="4"/>
      <c r="T152" s="6"/>
      <c r="U152" s="4"/>
      <c r="V152" s="4"/>
      <c r="W152" s="5"/>
      <c r="X152" s="4"/>
      <c r="Y152" s="8" t="str">
        <f aca="true">IF($D152="","",IF(OR($H152="Complete",$H152="Closed - No Action"),"COMPLETE",IF($C152&lt;TODAY(),"OVERDUE",IF($C152=TODAY(),"DUE TODAY",IF($C152&lt;=TODAY()+'Setup &amp; Lists'!$B$29,"DUE SOON","UPCOMING")))))</f>
        <v/>
      </c>
      <c r="Z152" s="9" t="str">
        <f aca="true">IF($D152="","",IF($C152="","",IF(OR($H152="Complete",$H152="Closed - No Action"),0,$C152-TODAY())))</f>
        <v/>
      </c>
    </row>
    <row r="153" customFormat="false" ht="15" hidden="false" customHeight="false" outlineLevel="0" collapsed="false">
      <c r="A153" s="4"/>
      <c r="B153" s="5"/>
      <c r="C153" s="5"/>
      <c r="D153" s="4"/>
      <c r="E153" s="4"/>
      <c r="F153" s="4"/>
      <c r="G153" s="4"/>
      <c r="H153" s="4"/>
      <c r="I153" s="5"/>
      <c r="J153" s="4"/>
      <c r="K153" s="4"/>
      <c r="L153" s="4"/>
      <c r="M153" s="4"/>
      <c r="N153" s="4"/>
      <c r="O153" s="6"/>
      <c r="P153" s="4"/>
      <c r="Q153" s="7"/>
      <c r="R153" s="4"/>
      <c r="S153" s="4"/>
      <c r="T153" s="6"/>
      <c r="U153" s="4"/>
      <c r="V153" s="4"/>
      <c r="W153" s="5"/>
      <c r="X153" s="4"/>
      <c r="Y153" s="8" t="str">
        <f aca="true">IF($D153="","",IF(OR($H153="Complete",$H153="Closed - No Action"),"COMPLETE",IF($C153&lt;TODAY(),"OVERDUE",IF($C153=TODAY(),"DUE TODAY",IF($C153&lt;=TODAY()+'Setup &amp; Lists'!$B$29,"DUE SOON","UPCOMING")))))</f>
        <v/>
      </c>
      <c r="Z153" s="9" t="str">
        <f aca="true">IF($D153="","",IF($C153="","",IF(OR($H153="Complete",$H153="Closed - No Action"),0,$C153-TODAY())))</f>
        <v/>
      </c>
    </row>
    <row r="154" customFormat="false" ht="15" hidden="false" customHeight="false" outlineLevel="0" collapsed="false">
      <c r="A154" s="4"/>
      <c r="B154" s="5"/>
      <c r="C154" s="5"/>
      <c r="D154" s="4"/>
      <c r="E154" s="4"/>
      <c r="F154" s="4"/>
      <c r="G154" s="4"/>
      <c r="H154" s="4"/>
      <c r="I154" s="5"/>
      <c r="J154" s="4"/>
      <c r="K154" s="4"/>
      <c r="L154" s="4"/>
      <c r="M154" s="4"/>
      <c r="N154" s="4"/>
      <c r="O154" s="6"/>
      <c r="P154" s="4"/>
      <c r="Q154" s="7"/>
      <c r="R154" s="4"/>
      <c r="S154" s="4"/>
      <c r="T154" s="6"/>
      <c r="U154" s="4"/>
      <c r="V154" s="4"/>
      <c r="W154" s="5"/>
      <c r="X154" s="4"/>
      <c r="Y154" s="8" t="str">
        <f aca="true">IF($D154="","",IF(OR($H154="Complete",$H154="Closed - No Action"),"COMPLETE",IF($C154&lt;TODAY(),"OVERDUE",IF($C154=TODAY(),"DUE TODAY",IF($C154&lt;=TODAY()+'Setup &amp; Lists'!$B$29,"DUE SOON","UPCOMING")))))</f>
        <v/>
      </c>
      <c r="Z154" s="9" t="str">
        <f aca="true">IF($D154="","",IF($C154="","",IF(OR($H154="Complete",$H154="Closed - No Action"),0,$C154-TODAY())))</f>
        <v/>
      </c>
    </row>
    <row r="155" customFormat="false" ht="15" hidden="false" customHeight="false" outlineLevel="0" collapsed="false">
      <c r="A155" s="4"/>
      <c r="B155" s="5"/>
      <c r="C155" s="5"/>
      <c r="D155" s="4"/>
      <c r="E155" s="4"/>
      <c r="F155" s="4"/>
      <c r="G155" s="4"/>
      <c r="H155" s="4"/>
      <c r="I155" s="5"/>
      <c r="J155" s="4"/>
      <c r="K155" s="4"/>
      <c r="L155" s="4"/>
      <c r="M155" s="4"/>
      <c r="N155" s="4"/>
      <c r="O155" s="6"/>
      <c r="P155" s="4"/>
      <c r="Q155" s="7"/>
      <c r="R155" s="4"/>
      <c r="S155" s="4"/>
      <c r="T155" s="6"/>
      <c r="U155" s="4"/>
      <c r="V155" s="4"/>
      <c r="W155" s="5"/>
      <c r="X155" s="4"/>
      <c r="Y155" s="8" t="str">
        <f aca="true">IF($D155="","",IF(OR($H155="Complete",$H155="Closed - No Action"),"COMPLETE",IF($C155&lt;TODAY(),"OVERDUE",IF($C155=TODAY(),"DUE TODAY",IF($C155&lt;=TODAY()+'Setup &amp; Lists'!$B$29,"DUE SOON","UPCOMING")))))</f>
        <v/>
      </c>
      <c r="Z155" s="9" t="str">
        <f aca="true">IF($D155="","",IF($C155="","",IF(OR($H155="Complete",$H155="Closed - No Action"),0,$C155-TODAY())))</f>
        <v/>
      </c>
    </row>
    <row r="156" customFormat="false" ht="15" hidden="false" customHeight="false" outlineLevel="0" collapsed="false">
      <c r="A156" s="4"/>
      <c r="B156" s="5"/>
      <c r="C156" s="5"/>
      <c r="D156" s="4"/>
      <c r="E156" s="4"/>
      <c r="F156" s="4"/>
      <c r="G156" s="4"/>
      <c r="H156" s="4"/>
      <c r="I156" s="5"/>
      <c r="J156" s="4"/>
      <c r="K156" s="4"/>
      <c r="L156" s="4"/>
      <c r="M156" s="4"/>
      <c r="N156" s="4"/>
      <c r="O156" s="6"/>
      <c r="P156" s="4"/>
      <c r="Q156" s="7"/>
      <c r="R156" s="4"/>
      <c r="S156" s="4"/>
      <c r="T156" s="6"/>
      <c r="U156" s="4"/>
      <c r="V156" s="4"/>
      <c r="W156" s="5"/>
      <c r="X156" s="4"/>
      <c r="Y156" s="8" t="str">
        <f aca="true">IF($D156="","",IF(OR($H156="Complete",$H156="Closed - No Action"),"COMPLETE",IF($C156&lt;TODAY(),"OVERDUE",IF($C156=TODAY(),"DUE TODAY",IF($C156&lt;=TODAY()+'Setup &amp; Lists'!$B$29,"DUE SOON","UPCOMING")))))</f>
        <v/>
      </c>
      <c r="Z156" s="9" t="str">
        <f aca="true">IF($D156="","",IF($C156="","",IF(OR($H156="Complete",$H156="Closed - No Action"),0,$C156-TODAY())))</f>
        <v/>
      </c>
    </row>
    <row r="157" customFormat="false" ht="15" hidden="false" customHeight="false" outlineLevel="0" collapsed="false">
      <c r="A157" s="4"/>
      <c r="B157" s="5"/>
      <c r="C157" s="5"/>
      <c r="D157" s="4"/>
      <c r="E157" s="4"/>
      <c r="F157" s="4"/>
      <c r="G157" s="4"/>
      <c r="H157" s="4"/>
      <c r="I157" s="5"/>
      <c r="J157" s="4"/>
      <c r="K157" s="4"/>
      <c r="L157" s="4"/>
      <c r="M157" s="4"/>
      <c r="N157" s="4"/>
      <c r="O157" s="6"/>
      <c r="P157" s="4"/>
      <c r="Q157" s="7"/>
      <c r="R157" s="4"/>
      <c r="S157" s="4"/>
      <c r="T157" s="6"/>
      <c r="U157" s="4"/>
      <c r="V157" s="4"/>
      <c r="W157" s="5"/>
      <c r="X157" s="4"/>
      <c r="Y157" s="8" t="str">
        <f aca="true">IF($D157="","",IF(OR($H157="Complete",$H157="Closed - No Action"),"COMPLETE",IF($C157&lt;TODAY(),"OVERDUE",IF($C157=TODAY(),"DUE TODAY",IF($C157&lt;=TODAY()+'Setup &amp; Lists'!$B$29,"DUE SOON","UPCOMING")))))</f>
        <v/>
      </c>
      <c r="Z157" s="9" t="str">
        <f aca="true">IF($D157="","",IF($C157="","",IF(OR($H157="Complete",$H157="Closed - No Action"),0,$C157-TODAY())))</f>
        <v/>
      </c>
    </row>
    <row r="158" customFormat="false" ht="15" hidden="false" customHeight="false" outlineLevel="0" collapsed="false">
      <c r="A158" s="4"/>
      <c r="B158" s="5"/>
      <c r="C158" s="5"/>
      <c r="D158" s="4"/>
      <c r="E158" s="4"/>
      <c r="F158" s="4"/>
      <c r="G158" s="4"/>
      <c r="H158" s="4"/>
      <c r="I158" s="5"/>
      <c r="J158" s="4"/>
      <c r="K158" s="4"/>
      <c r="L158" s="4"/>
      <c r="M158" s="4"/>
      <c r="N158" s="4"/>
      <c r="O158" s="6"/>
      <c r="P158" s="4"/>
      <c r="Q158" s="7"/>
      <c r="R158" s="4"/>
      <c r="S158" s="4"/>
      <c r="T158" s="6"/>
      <c r="U158" s="4"/>
      <c r="V158" s="4"/>
      <c r="W158" s="5"/>
      <c r="X158" s="4"/>
      <c r="Y158" s="8" t="str">
        <f aca="true">IF($D158="","",IF(OR($H158="Complete",$H158="Closed - No Action"),"COMPLETE",IF($C158&lt;TODAY(),"OVERDUE",IF($C158=TODAY(),"DUE TODAY",IF($C158&lt;=TODAY()+'Setup &amp; Lists'!$B$29,"DUE SOON","UPCOMING")))))</f>
        <v/>
      </c>
      <c r="Z158" s="9" t="str">
        <f aca="true">IF($D158="","",IF($C158="","",IF(OR($H158="Complete",$H158="Closed - No Action"),0,$C158-TODAY())))</f>
        <v/>
      </c>
    </row>
    <row r="159" customFormat="false" ht="15" hidden="false" customHeight="false" outlineLevel="0" collapsed="false">
      <c r="A159" s="4"/>
      <c r="B159" s="5"/>
      <c r="C159" s="5"/>
      <c r="D159" s="4"/>
      <c r="E159" s="4"/>
      <c r="F159" s="4"/>
      <c r="G159" s="4"/>
      <c r="H159" s="4"/>
      <c r="I159" s="5"/>
      <c r="J159" s="4"/>
      <c r="K159" s="4"/>
      <c r="L159" s="4"/>
      <c r="M159" s="4"/>
      <c r="N159" s="4"/>
      <c r="O159" s="6"/>
      <c r="P159" s="4"/>
      <c r="Q159" s="7"/>
      <c r="R159" s="4"/>
      <c r="S159" s="4"/>
      <c r="T159" s="6"/>
      <c r="U159" s="4"/>
      <c r="V159" s="4"/>
      <c r="W159" s="5"/>
      <c r="X159" s="4"/>
      <c r="Y159" s="8" t="str">
        <f aca="true">IF($D159="","",IF(OR($H159="Complete",$H159="Closed - No Action"),"COMPLETE",IF($C159&lt;TODAY(),"OVERDUE",IF($C159=TODAY(),"DUE TODAY",IF($C159&lt;=TODAY()+'Setup &amp; Lists'!$B$29,"DUE SOON","UPCOMING")))))</f>
        <v/>
      </c>
      <c r="Z159" s="9" t="str">
        <f aca="true">IF($D159="","",IF($C159="","",IF(OR($H159="Complete",$H159="Closed - No Action"),0,$C159-TODAY())))</f>
        <v/>
      </c>
    </row>
    <row r="160" customFormat="false" ht="15" hidden="false" customHeight="false" outlineLevel="0" collapsed="false">
      <c r="A160" s="4"/>
      <c r="B160" s="5"/>
      <c r="C160" s="5"/>
      <c r="D160" s="4"/>
      <c r="E160" s="4"/>
      <c r="F160" s="4"/>
      <c r="G160" s="4"/>
      <c r="H160" s="4"/>
      <c r="I160" s="5"/>
      <c r="J160" s="4"/>
      <c r="K160" s="4"/>
      <c r="L160" s="4"/>
      <c r="M160" s="4"/>
      <c r="N160" s="4"/>
      <c r="O160" s="6"/>
      <c r="P160" s="4"/>
      <c r="Q160" s="7"/>
      <c r="R160" s="4"/>
      <c r="S160" s="4"/>
      <c r="T160" s="6"/>
      <c r="U160" s="4"/>
      <c r="V160" s="4"/>
      <c r="W160" s="5"/>
      <c r="X160" s="4"/>
      <c r="Y160" s="8" t="str">
        <f aca="true">IF($D160="","",IF(OR($H160="Complete",$H160="Closed - No Action"),"COMPLETE",IF($C160&lt;TODAY(),"OVERDUE",IF($C160=TODAY(),"DUE TODAY",IF($C160&lt;=TODAY()+'Setup &amp; Lists'!$B$29,"DUE SOON","UPCOMING")))))</f>
        <v/>
      </c>
      <c r="Z160" s="9" t="str">
        <f aca="true">IF($D160="","",IF($C160="","",IF(OR($H160="Complete",$H160="Closed - No Action"),0,$C160-TODAY())))</f>
        <v/>
      </c>
    </row>
    <row r="161" customFormat="false" ht="15" hidden="false" customHeight="false" outlineLevel="0" collapsed="false">
      <c r="A161" s="4"/>
      <c r="B161" s="5"/>
      <c r="C161" s="5"/>
      <c r="D161" s="4"/>
      <c r="E161" s="4"/>
      <c r="F161" s="4"/>
      <c r="G161" s="4"/>
      <c r="H161" s="4"/>
      <c r="I161" s="5"/>
      <c r="J161" s="4"/>
      <c r="K161" s="4"/>
      <c r="L161" s="4"/>
      <c r="M161" s="4"/>
      <c r="N161" s="4"/>
      <c r="O161" s="6"/>
      <c r="P161" s="4"/>
      <c r="Q161" s="7"/>
      <c r="R161" s="4"/>
      <c r="S161" s="4"/>
      <c r="T161" s="6"/>
      <c r="U161" s="4"/>
      <c r="V161" s="4"/>
      <c r="W161" s="5"/>
      <c r="X161" s="4"/>
      <c r="Y161" s="8" t="str">
        <f aca="true">IF($D161="","",IF(OR($H161="Complete",$H161="Closed - No Action"),"COMPLETE",IF($C161&lt;TODAY(),"OVERDUE",IF($C161=TODAY(),"DUE TODAY",IF($C161&lt;=TODAY()+'Setup &amp; Lists'!$B$29,"DUE SOON","UPCOMING")))))</f>
        <v/>
      </c>
      <c r="Z161" s="9" t="str">
        <f aca="true">IF($D161="","",IF($C161="","",IF(OR($H161="Complete",$H161="Closed - No Action"),0,$C161-TODAY())))</f>
        <v/>
      </c>
    </row>
    <row r="162" customFormat="false" ht="15" hidden="false" customHeight="false" outlineLevel="0" collapsed="false">
      <c r="A162" s="4"/>
      <c r="B162" s="5"/>
      <c r="C162" s="5"/>
      <c r="D162" s="4"/>
      <c r="E162" s="4"/>
      <c r="F162" s="4"/>
      <c r="G162" s="4"/>
      <c r="H162" s="4"/>
      <c r="I162" s="5"/>
      <c r="J162" s="4"/>
      <c r="K162" s="4"/>
      <c r="L162" s="4"/>
      <c r="M162" s="4"/>
      <c r="N162" s="4"/>
      <c r="O162" s="6"/>
      <c r="P162" s="4"/>
      <c r="Q162" s="7"/>
      <c r="R162" s="4"/>
      <c r="S162" s="4"/>
      <c r="T162" s="6"/>
      <c r="U162" s="4"/>
      <c r="V162" s="4"/>
      <c r="W162" s="5"/>
      <c r="X162" s="4"/>
      <c r="Y162" s="8" t="str">
        <f aca="true">IF($D162="","",IF(OR($H162="Complete",$H162="Closed - No Action"),"COMPLETE",IF($C162&lt;TODAY(),"OVERDUE",IF($C162=TODAY(),"DUE TODAY",IF($C162&lt;=TODAY()+'Setup &amp; Lists'!$B$29,"DUE SOON","UPCOMING")))))</f>
        <v/>
      </c>
      <c r="Z162" s="9" t="str">
        <f aca="true">IF($D162="","",IF($C162="","",IF(OR($H162="Complete",$H162="Closed - No Action"),0,$C162-TODAY())))</f>
        <v/>
      </c>
    </row>
    <row r="163" customFormat="false" ht="15" hidden="false" customHeight="false" outlineLevel="0" collapsed="false">
      <c r="A163" s="4"/>
      <c r="B163" s="5"/>
      <c r="C163" s="5"/>
      <c r="D163" s="4"/>
      <c r="E163" s="4"/>
      <c r="F163" s="4"/>
      <c r="G163" s="4"/>
      <c r="H163" s="4"/>
      <c r="I163" s="5"/>
      <c r="J163" s="4"/>
      <c r="K163" s="4"/>
      <c r="L163" s="4"/>
      <c r="M163" s="4"/>
      <c r="N163" s="4"/>
      <c r="O163" s="6"/>
      <c r="P163" s="4"/>
      <c r="Q163" s="7"/>
      <c r="R163" s="4"/>
      <c r="S163" s="4"/>
      <c r="T163" s="6"/>
      <c r="U163" s="4"/>
      <c r="V163" s="4"/>
      <c r="W163" s="5"/>
      <c r="X163" s="4"/>
      <c r="Y163" s="8" t="str">
        <f aca="true">IF($D163="","",IF(OR($H163="Complete",$H163="Closed - No Action"),"COMPLETE",IF($C163&lt;TODAY(),"OVERDUE",IF($C163=TODAY(),"DUE TODAY",IF($C163&lt;=TODAY()+'Setup &amp; Lists'!$B$29,"DUE SOON","UPCOMING")))))</f>
        <v/>
      </c>
      <c r="Z163" s="9" t="str">
        <f aca="true">IF($D163="","",IF($C163="","",IF(OR($H163="Complete",$H163="Closed - No Action"),0,$C163-TODAY())))</f>
        <v/>
      </c>
    </row>
    <row r="164" customFormat="false" ht="15" hidden="false" customHeight="false" outlineLevel="0" collapsed="false">
      <c r="A164" s="4"/>
      <c r="B164" s="5"/>
      <c r="C164" s="5"/>
      <c r="D164" s="4"/>
      <c r="E164" s="4"/>
      <c r="F164" s="4"/>
      <c r="G164" s="4"/>
      <c r="H164" s="4"/>
      <c r="I164" s="5"/>
      <c r="J164" s="4"/>
      <c r="K164" s="4"/>
      <c r="L164" s="4"/>
      <c r="M164" s="4"/>
      <c r="N164" s="4"/>
      <c r="O164" s="6"/>
      <c r="P164" s="4"/>
      <c r="Q164" s="7"/>
      <c r="R164" s="4"/>
      <c r="S164" s="4"/>
      <c r="T164" s="6"/>
      <c r="U164" s="4"/>
      <c r="V164" s="4"/>
      <c r="W164" s="5"/>
      <c r="X164" s="4"/>
      <c r="Y164" s="8" t="str">
        <f aca="true">IF($D164="","",IF(OR($H164="Complete",$H164="Closed - No Action"),"COMPLETE",IF($C164&lt;TODAY(),"OVERDUE",IF($C164=TODAY(),"DUE TODAY",IF($C164&lt;=TODAY()+'Setup &amp; Lists'!$B$29,"DUE SOON","UPCOMING")))))</f>
        <v/>
      </c>
      <c r="Z164" s="9" t="str">
        <f aca="true">IF($D164="","",IF($C164="","",IF(OR($H164="Complete",$H164="Closed - No Action"),0,$C164-TODAY())))</f>
        <v/>
      </c>
    </row>
    <row r="165" customFormat="false" ht="15" hidden="false" customHeight="false" outlineLevel="0" collapsed="false">
      <c r="A165" s="4"/>
      <c r="B165" s="5"/>
      <c r="C165" s="5"/>
      <c r="D165" s="4"/>
      <c r="E165" s="4"/>
      <c r="F165" s="4"/>
      <c r="G165" s="4"/>
      <c r="H165" s="4"/>
      <c r="I165" s="5"/>
      <c r="J165" s="4"/>
      <c r="K165" s="4"/>
      <c r="L165" s="4"/>
      <c r="M165" s="4"/>
      <c r="N165" s="4"/>
      <c r="O165" s="6"/>
      <c r="P165" s="4"/>
      <c r="Q165" s="7"/>
      <c r="R165" s="4"/>
      <c r="S165" s="4"/>
      <c r="T165" s="6"/>
      <c r="U165" s="4"/>
      <c r="V165" s="4"/>
      <c r="W165" s="5"/>
      <c r="X165" s="4"/>
      <c r="Y165" s="8" t="str">
        <f aca="true">IF($D165="","",IF(OR($H165="Complete",$H165="Closed - No Action"),"COMPLETE",IF($C165&lt;TODAY(),"OVERDUE",IF($C165=TODAY(),"DUE TODAY",IF($C165&lt;=TODAY()+'Setup &amp; Lists'!$B$29,"DUE SOON","UPCOMING")))))</f>
        <v/>
      </c>
      <c r="Z165" s="9" t="str">
        <f aca="true">IF($D165="","",IF($C165="","",IF(OR($H165="Complete",$H165="Closed - No Action"),0,$C165-TODAY())))</f>
        <v/>
      </c>
    </row>
    <row r="166" customFormat="false" ht="15" hidden="false" customHeight="false" outlineLevel="0" collapsed="false">
      <c r="A166" s="4"/>
      <c r="B166" s="5"/>
      <c r="C166" s="5"/>
      <c r="D166" s="4"/>
      <c r="E166" s="4"/>
      <c r="F166" s="4"/>
      <c r="G166" s="4"/>
      <c r="H166" s="4"/>
      <c r="I166" s="5"/>
      <c r="J166" s="4"/>
      <c r="K166" s="4"/>
      <c r="L166" s="4"/>
      <c r="M166" s="4"/>
      <c r="N166" s="4"/>
      <c r="O166" s="6"/>
      <c r="P166" s="4"/>
      <c r="Q166" s="7"/>
      <c r="R166" s="4"/>
      <c r="S166" s="4"/>
      <c r="T166" s="6"/>
      <c r="U166" s="4"/>
      <c r="V166" s="4"/>
      <c r="W166" s="5"/>
      <c r="X166" s="4"/>
      <c r="Y166" s="8" t="str">
        <f aca="true">IF($D166="","",IF(OR($H166="Complete",$H166="Closed - No Action"),"COMPLETE",IF($C166&lt;TODAY(),"OVERDUE",IF($C166=TODAY(),"DUE TODAY",IF($C166&lt;=TODAY()+'Setup &amp; Lists'!$B$29,"DUE SOON","UPCOMING")))))</f>
        <v/>
      </c>
      <c r="Z166" s="9" t="str">
        <f aca="true">IF($D166="","",IF($C166="","",IF(OR($H166="Complete",$H166="Closed - No Action"),0,$C166-TODAY())))</f>
        <v/>
      </c>
    </row>
    <row r="167" customFormat="false" ht="15" hidden="false" customHeight="false" outlineLevel="0" collapsed="false">
      <c r="A167" s="4"/>
      <c r="B167" s="5"/>
      <c r="C167" s="5"/>
      <c r="D167" s="4"/>
      <c r="E167" s="4"/>
      <c r="F167" s="4"/>
      <c r="G167" s="4"/>
      <c r="H167" s="4"/>
      <c r="I167" s="5"/>
      <c r="J167" s="4"/>
      <c r="K167" s="4"/>
      <c r="L167" s="4"/>
      <c r="M167" s="4"/>
      <c r="N167" s="4"/>
      <c r="O167" s="6"/>
      <c r="P167" s="4"/>
      <c r="Q167" s="7"/>
      <c r="R167" s="4"/>
      <c r="S167" s="4"/>
      <c r="T167" s="6"/>
      <c r="U167" s="4"/>
      <c r="V167" s="4"/>
      <c r="W167" s="5"/>
      <c r="X167" s="4"/>
      <c r="Y167" s="8" t="str">
        <f aca="true">IF($D167="","",IF(OR($H167="Complete",$H167="Closed - No Action"),"COMPLETE",IF($C167&lt;TODAY(),"OVERDUE",IF($C167=TODAY(),"DUE TODAY",IF($C167&lt;=TODAY()+'Setup &amp; Lists'!$B$29,"DUE SOON","UPCOMING")))))</f>
        <v/>
      </c>
      <c r="Z167" s="9" t="str">
        <f aca="true">IF($D167="","",IF($C167="","",IF(OR($H167="Complete",$H167="Closed - No Action"),0,$C167-TODAY())))</f>
        <v/>
      </c>
    </row>
    <row r="168" customFormat="false" ht="15" hidden="false" customHeight="false" outlineLevel="0" collapsed="false">
      <c r="A168" s="4"/>
      <c r="B168" s="5"/>
      <c r="C168" s="5"/>
      <c r="D168" s="4"/>
      <c r="E168" s="4"/>
      <c r="F168" s="4"/>
      <c r="G168" s="4"/>
      <c r="H168" s="4"/>
      <c r="I168" s="5"/>
      <c r="J168" s="4"/>
      <c r="K168" s="4"/>
      <c r="L168" s="4"/>
      <c r="M168" s="4"/>
      <c r="N168" s="4"/>
      <c r="O168" s="6"/>
      <c r="P168" s="4"/>
      <c r="Q168" s="7"/>
      <c r="R168" s="4"/>
      <c r="S168" s="4"/>
      <c r="T168" s="6"/>
      <c r="U168" s="4"/>
      <c r="V168" s="4"/>
      <c r="W168" s="5"/>
      <c r="X168" s="4"/>
      <c r="Y168" s="8" t="str">
        <f aca="true">IF($D168="","",IF(OR($H168="Complete",$H168="Closed - No Action"),"COMPLETE",IF($C168&lt;TODAY(),"OVERDUE",IF($C168=TODAY(),"DUE TODAY",IF($C168&lt;=TODAY()+'Setup &amp; Lists'!$B$29,"DUE SOON","UPCOMING")))))</f>
        <v/>
      </c>
      <c r="Z168" s="9" t="str">
        <f aca="true">IF($D168="","",IF($C168="","",IF(OR($H168="Complete",$H168="Closed - No Action"),0,$C168-TODAY())))</f>
        <v/>
      </c>
    </row>
    <row r="169" customFormat="false" ht="15" hidden="false" customHeight="false" outlineLevel="0" collapsed="false">
      <c r="A169" s="4"/>
      <c r="B169" s="5"/>
      <c r="C169" s="5"/>
      <c r="D169" s="4"/>
      <c r="E169" s="4"/>
      <c r="F169" s="4"/>
      <c r="G169" s="4"/>
      <c r="H169" s="4"/>
      <c r="I169" s="5"/>
      <c r="J169" s="4"/>
      <c r="K169" s="4"/>
      <c r="L169" s="4"/>
      <c r="M169" s="4"/>
      <c r="N169" s="4"/>
      <c r="O169" s="6"/>
      <c r="P169" s="4"/>
      <c r="Q169" s="7"/>
      <c r="R169" s="4"/>
      <c r="S169" s="4"/>
      <c r="T169" s="6"/>
      <c r="U169" s="4"/>
      <c r="V169" s="4"/>
      <c r="W169" s="5"/>
      <c r="X169" s="4"/>
      <c r="Y169" s="8" t="str">
        <f aca="true">IF($D169="","",IF(OR($H169="Complete",$H169="Closed - No Action"),"COMPLETE",IF($C169&lt;TODAY(),"OVERDUE",IF($C169=TODAY(),"DUE TODAY",IF($C169&lt;=TODAY()+'Setup &amp; Lists'!$B$29,"DUE SOON","UPCOMING")))))</f>
        <v/>
      </c>
      <c r="Z169" s="9" t="str">
        <f aca="true">IF($D169="","",IF($C169="","",IF(OR($H169="Complete",$H169="Closed - No Action"),0,$C169-TODAY())))</f>
        <v/>
      </c>
    </row>
    <row r="170" customFormat="false" ht="15" hidden="false" customHeight="false" outlineLevel="0" collapsed="false">
      <c r="A170" s="4"/>
      <c r="B170" s="5"/>
      <c r="C170" s="5"/>
      <c r="D170" s="4"/>
      <c r="E170" s="4"/>
      <c r="F170" s="4"/>
      <c r="G170" s="4"/>
      <c r="H170" s="4"/>
      <c r="I170" s="5"/>
      <c r="J170" s="4"/>
      <c r="K170" s="4"/>
      <c r="L170" s="4"/>
      <c r="M170" s="4"/>
      <c r="N170" s="4"/>
      <c r="O170" s="6"/>
      <c r="P170" s="4"/>
      <c r="Q170" s="7"/>
      <c r="R170" s="4"/>
      <c r="S170" s="4"/>
      <c r="T170" s="6"/>
      <c r="U170" s="4"/>
      <c r="V170" s="4"/>
      <c r="W170" s="5"/>
      <c r="X170" s="4"/>
      <c r="Y170" s="8" t="str">
        <f aca="true">IF($D170="","",IF(OR($H170="Complete",$H170="Closed - No Action"),"COMPLETE",IF($C170&lt;TODAY(),"OVERDUE",IF($C170=TODAY(),"DUE TODAY",IF($C170&lt;=TODAY()+'Setup &amp; Lists'!$B$29,"DUE SOON","UPCOMING")))))</f>
        <v/>
      </c>
      <c r="Z170" s="9" t="str">
        <f aca="true">IF($D170="","",IF($C170="","",IF(OR($H170="Complete",$H170="Closed - No Action"),0,$C170-TODAY())))</f>
        <v/>
      </c>
    </row>
    <row r="171" customFormat="false" ht="15" hidden="false" customHeight="false" outlineLevel="0" collapsed="false">
      <c r="A171" s="4"/>
      <c r="B171" s="5"/>
      <c r="C171" s="5"/>
      <c r="D171" s="4"/>
      <c r="E171" s="4"/>
      <c r="F171" s="4"/>
      <c r="G171" s="4"/>
      <c r="H171" s="4"/>
      <c r="I171" s="5"/>
      <c r="J171" s="4"/>
      <c r="K171" s="4"/>
      <c r="L171" s="4"/>
      <c r="M171" s="4"/>
      <c r="N171" s="4"/>
      <c r="O171" s="6"/>
      <c r="P171" s="4"/>
      <c r="Q171" s="7"/>
      <c r="R171" s="4"/>
      <c r="S171" s="4"/>
      <c r="T171" s="6"/>
      <c r="U171" s="4"/>
      <c r="V171" s="4"/>
      <c r="W171" s="5"/>
      <c r="X171" s="4"/>
      <c r="Y171" s="8" t="str">
        <f aca="true">IF($D171="","",IF(OR($H171="Complete",$H171="Closed - No Action"),"COMPLETE",IF($C171&lt;TODAY(),"OVERDUE",IF($C171=TODAY(),"DUE TODAY",IF($C171&lt;=TODAY()+'Setup &amp; Lists'!$B$29,"DUE SOON","UPCOMING")))))</f>
        <v/>
      </c>
      <c r="Z171" s="9" t="str">
        <f aca="true">IF($D171="","",IF($C171="","",IF(OR($H171="Complete",$H171="Closed - No Action"),0,$C171-TODAY())))</f>
        <v/>
      </c>
    </row>
    <row r="172" customFormat="false" ht="15" hidden="false" customHeight="false" outlineLevel="0" collapsed="false">
      <c r="A172" s="4"/>
      <c r="B172" s="5"/>
      <c r="C172" s="5"/>
      <c r="D172" s="4"/>
      <c r="E172" s="4"/>
      <c r="F172" s="4"/>
      <c r="G172" s="4"/>
      <c r="H172" s="4"/>
      <c r="I172" s="5"/>
      <c r="J172" s="4"/>
      <c r="K172" s="4"/>
      <c r="L172" s="4"/>
      <c r="M172" s="4"/>
      <c r="N172" s="4"/>
      <c r="O172" s="6"/>
      <c r="P172" s="4"/>
      <c r="Q172" s="7"/>
      <c r="R172" s="4"/>
      <c r="S172" s="4"/>
      <c r="T172" s="6"/>
      <c r="U172" s="4"/>
      <c r="V172" s="4"/>
      <c r="W172" s="5"/>
      <c r="X172" s="4"/>
      <c r="Y172" s="8" t="str">
        <f aca="true">IF($D172="","",IF(OR($H172="Complete",$H172="Closed - No Action"),"COMPLETE",IF($C172&lt;TODAY(),"OVERDUE",IF($C172=TODAY(),"DUE TODAY",IF($C172&lt;=TODAY()+'Setup &amp; Lists'!$B$29,"DUE SOON","UPCOMING")))))</f>
        <v/>
      </c>
      <c r="Z172" s="9" t="str">
        <f aca="true">IF($D172="","",IF($C172="","",IF(OR($H172="Complete",$H172="Closed - No Action"),0,$C172-TODAY())))</f>
        <v/>
      </c>
    </row>
    <row r="173" customFormat="false" ht="15" hidden="false" customHeight="false" outlineLevel="0" collapsed="false">
      <c r="A173" s="4"/>
      <c r="B173" s="5"/>
      <c r="C173" s="5"/>
      <c r="D173" s="4"/>
      <c r="E173" s="4"/>
      <c r="F173" s="4"/>
      <c r="G173" s="4"/>
      <c r="H173" s="4"/>
      <c r="I173" s="5"/>
      <c r="J173" s="4"/>
      <c r="K173" s="4"/>
      <c r="L173" s="4"/>
      <c r="M173" s="4"/>
      <c r="N173" s="4"/>
      <c r="O173" s="6"/>
      <c r="P173" s="4"/>
      <c r="Q173" s="7"/>
      <c r="R173" s="4"/>
      <c r="S173" s="4"/>
      <c r="T173" s="6"/>
      <c r="U173" s="4"/>
      <c r="V173" s="4"/>
      <c r="W173" s="5"/>
      <c r="X173" s="4"/>
      <c r="Y173" s="8" t="str">
        <f aca="true">IF($D173="","",IF(OR($H173="Complete",$H173="Closed - No Action"),"COMPLETE",IF($C173&lt;TODAY(),"OVERDUE",IF($C173=TODAY(),"DUE TODAY",IF($C173&lt;=TODAY()+'Setup &amp; Lists'!$B$29,"DUE SOON","UPCOMING")))))</f>
        <v/>
      </c>
      <c r="Z173" s="9" t="str">
        <f aca="true">IF($D173="","",IF($C173="","",IF(OR($H173="Complete",$H173="Closed - No Action"),0,$C173-TODAY())))</f>
        <v/>
      </c>
    </row>
    <row r="174" customFormat="false" ht="15" hidden="false" customHeight="false" outlineLevel="0" collapsed="false">
      <c r="A174" s="4"/>
      <c r="B174" s="5"/>
      <c r="C174" s="5"/>
      <c r="D174" s="4"/>
      <c r="E174" s="4"/>
      <c r="F174" s="4"/>
      <c r="G174" s="4"/>
      <c r="H174" s="4"/>
      <c r="I174" s="5"/>
      <c r="J174" s="4"/>
      <c r="K174" s="4"/>
      <c r="L174" s="4"/>
      <c r="M174" s="4"/>
      <c r="N174" s="4"/>
      <c r="O174" s="6"/>
      <c r="P174" s="4"/>
      <c r="Q174" s="7"/>
      <c r="R174" s="4"/>
      <c r="S174" s="4"/>
      <c r="T174" s="6"/>
      <c r="U174" s="4"/>
      <c r="V174" s="4"/>
      <c r="W174" s="5"/>
      <c r="X174" s="4"/>
      <c r="Y174" s="8" t="str">
        <f aca="true">IF($D174="","",IF(OR($H174="Complete",$H174="Closed - No Action"),"COMPLETE",IF($C174&lt;TODAY(),"OVERDUE",IF($C174=TODAY(),"DUE TODAY",IF($C174&lt;=TODAY()+'Setup &amp; Lists'!$B$29,"DUE SOON","UPCOMING")))))</f>
        <v/>
      </c>
      <c r="Z174" s="9" t="str">
        <f aca="true">IF($D174="","",IF($C174="","",IF(OR($H174="Complete",$H174="Closed - No Action"),0,$C174-TODAY())))</f>
        <v/>
      </c>
    </row>
    <row r="175" customFormat="false" ht="15" hidden="false" customHeight="false" outlineLevel="0" collapsed="false">
      <c r="A175" s="4"/>
      <c r="B175" s="5"/>
      <c r="C175" s="5"/>
      <c r="D175" s="4"/>
      <c r="E175" s="4"/>
      <c r="F175" s="4"/>
      <c r="G175" s="4"/>
      <c r="H175" s="4"/>
      <c r="I175" s="5"/>
      <c r="J175" s="4"/>
      <c r="K175" s="4"/>
      <c r="L175" s="4"/>
      <c r="M175" s="4"/>
      <c r="N175" s="4"/>
      <c r="O175" s="6"/>
      <c r="P175" s="4"/>
      <c r="Q175" s="7"/>
      <c r="R175" s="4"/>
      <c r="S175" s="4"/>
      <c r="T175" s="6"/>
      <c r="U175" s="4"/>
      <c r="V175" s="4"/>
      <c r="W175" s="5"/>
      <c r="X175" s="4"/>
      <c r="Y175" s="8" t="str">
        <f aca="true">IF($D175="","",IF(OR($H175="Complete",$H175="Closed - No Action"),"COMPLETE",IF($C175&lt;TODAY(),"OVERDUE",IF($C175=TODAY(),"DUE TODAY",IF($C175&lt;=TODAY()+'Setup &amp; Lists'!$B$29,"DUE SOON","UPCOMING")))))</f>
        <v/>
      </c>
      <c r="Z175" s="9" t="str">
        <f aca="true">IF($D175="","",IF($C175="","",IF(OR($H175="Complete",$H175="Closed - No Action"),0,$C175-TODAY())))</f>
        <v/>
      </c>
    </row>
    <row r="176" customFormat="false" ht="15" hidden="false" customHeight="false" outlineLevel="0" collapsed="false">
      <c r="A176" s="4"/>
      <c r="B176" s="5"/>
      <c r="C176" s="5"/>
      <c r="D176" s="4"/>
      <c r="E176" s="4"/>
      <c r="F176" s="4"/>
      <c r="G176" s="4"/>
      <c r="H176" s="4"/>
      <c r="I176" s="5"/>
      <c r="J176" s="4"/>
      <c r="K176" s="4"/>
      <c r="L176" s="4"/>
      <c r="M176" s="4"/>
      <c r="N176" s="4"/>
      <c r="O176" s="6"/>
      <c r="P176" s="4"/>
      <c r="Q176" s="7"/>
      <c r="R176" s="4"/>
      <c r="S176" s="4"/>
      <c r="T176" s="6"/>
      <c r="U176" s="4"/>
      <c r="V176" s="4"/>
      <c r="W176" s="5"/>
      <c r="X176" s="4"/>
      <c r="Y176" s="8" t="str">
        <f aca="true">IF($D176="","",IF(OR($H176="Complete",$H176="Closed - No Action"),"COMPLETE",IF($C176&lt;TODAY(),"OVERDUE",IF($C176=TODAY(),"DUE TODAY",IF($C176&lt;=TODAY()+'Setup &amp; Lists'!$B$29,"DUE SOON","UPCOMING")))))</f>
        <v/>
      </c>
      <c r="Z176" s="9" t="str">
        <f aca="true">IF($D176="","",IF($C176="","",IF(OR($H176="Complete",$H176="Closed - No Action"),0,$C176-TODAY())))</f>
        <v/>
      </c>
    </row>
    <row r="177" customFormat="false" ht="15" hidden="false" customHeight="false" outlineLevel="0" collapsed="false">
      <c r="A177" s="4"/>
      <c r="B177" s="5"/>
      <c r="C177" s="5"/>
      <c r="D177" s="4"/>
      <c r="E177" s="4"/>
      <c r="F177" s="4"/>
      <c r="G177" s="4"/>
      <c r="H177" s="4"/>
      <c r="I177" s="5"/>
      <c r="J177" s="4"/>
      <c r="K177" s="4"/>
      <c r="L177" s="4"/>
      <c r="M177" s="4"/>
      <c r="N177" s="4"/>
      <c r="O177" s="6"/>
      <c r="P177" s="4"/>
      <c r="Q177" s="7"/>
      <c r="R177" s="4"/>
      <c r="S177" s="4"/>
      <c r="T177" s="6"/>
      <c r="U177" s="4"/>
      <c r="V177" s="4"/>
      <c r="W177" s="5"/>
      <c r="X177" s="4"/>
      <c r="Y177" s="8" t="str">
        <f aca="true">IF($D177="","",IF(OR($H177="Complete",$H177="Closed - No Action"),"COMPLETE",IF($C177&lt;TODAY(),"OVERDUE",IF($C177=TODAY(),"DUE TODAY",IF($C177&lt;=TODAY()+'Setup &amp; Lists'!$B$29,"DUE SOON","UPCOMING")))))</f>
        <v/>
      </c>
      <c r="Z177" s="9" t="str">
        <f aca="true">IF($D177="","",IF($C177="","",IF(OR($H177="Complete",$H177="Closed - No Action"),0,$C177-TODAY())))</f>
        <v/>
      </c>
    </row>
    <row r="178" customFormat="false" ht="15" hidden="false" customHeight="false" outlineLevel="0" collapsed="false">
      <c r="A178" s="4"/>
      <c r="B178" s="5"/>
      <c r="C178" s="5"/>
      <c r="D178" s="4"/>
      <c r="E178" s="4"/>
      <c r="F178" s="4"/>
      <c r="G178" s="4"/>
      <c r="H178" s="4"/>
      <c r="I178" s="5"/>
      <c r="J178" s="4"/>
      <c r="K178" s="4"/>
      <c r="L178" s="4"/>
      <c r="M178" s="4"/>
      <c r="N178" s="4"/>
      <c r="O178" s="6"/>
      <c r="P178" s="4"/>
      <c r="Q178" s="7"/>
      <c r="R178" s="4"/>
      <c r="S178" s="4"/>
      <c r="T178" s="6"/>
      <c r="U178" s="4"/>
      <c r="V178" s="4"/>
      <c r="W178" s="5"/>
      <c r="X178" s="4"/>
      <c r="Y178" s="8" t="str">
        <f aca="true">IF($D178="","",IF(OR($H178="Complete",$H178="Closed - No Action"),"COMPLETE",IF($C178&lt;TODAY(),"OVERDUE",IF($C178=TODAY(),"DUE TODAY",IF($C178&lt;=TODAY()+'Setup &amp; Lists'!$B$29,"DUE SOON","UPCOMING")))))</f>
        <v/>
      </c>
      <c r="Z178" s="9" t="str">
        <f aca="true">IF($D178="","",IF($C178="","",IF(OR($H178="Complete",$H178="Closed - No Action"),0,$C178-TODAY())))</f>
        <v/>
      </c>
    </row>
    <row r="179" customFormat="false" ht="15" hidden="false" customHeight="false" outlineLevel="0" collapsed="false">
      <c r="A179" s="4"/>
      <c r="B179" s="5"/>
      <c r="C179" s="5"/>
      <c r="D179" s="4"/>
      <c r="E179" s="4"/>
      <c r="F179" s="4"/>
      <c r="G179" s="4"/>
      <c r="H179" s="4"/>
      <c r="I179" s="5"/>
      <c r="J179" s="4"/>
      <c r="K179" s="4"/>
      <c r="L179" s="4"/>
      <c r="M179" s="4"/>
      <c r="N179" s="4"/>
      <c r="O179" s="6"/>
      <c r="P179" s="4"/>
      <c r="Q179" s="7"/>
      <c r="R179" s="4"/>
      <c r="S179" s="4"/>
      <c r="T179" s="6"/>
      <c r="U179" s="4"/>
      <c r="V179" s="4"/>
      <c r="W179" s="5"/>
      <c r="X179" s="4"/>
      <c r="Y179" s="8" t="str">
        <f aca="true">IF($D179="","",IF(OR($H179="Complete",$H179="Closed - No Action"),"COMPLETE",IF($C179&lt;TODAY(),"OVERDUE",IF($C179=TODAY(),"DUE TODAY",IF($C179&lt;=TODAY()+'Setup &amp; Lists'!$B$29,"DUE SOON","UPCOMING")))))</f>
        <v/>
      </c>
      <c r="Z179" s="9" t="str">
        <f aca="true">IF($D179="","",IF($C179="","",IF(OR($H179="Complete",$H179="Closed - No Action"),0,$C179-TODAY())))</f>
        <v/>
      </c>
    </row>
    <row r="180" customFormat="false" ht="15" hidden="false" customHeight="false" outlineLevel="0" collapsed="false">
      <c r="A180" s="4"/>
      <c r="B180" s="5"/>
      <c r="C180" s="5"/>
      <c r="D180" s="4"/>
      <c r="E180" s="4"/>
      <c r="F180" s="4"/>
      <c r="G180" s="4"/>
      <c r="H180" s="4"/>
      <c r="I180" s="5"/>
      <c r="J180" s="4"/>
      <c r="K180" s="4"/>
      <c r="L180" s="4"/>
      <c r="M180" s="4"/>
      <c r="N180" s="4"/>
      <c r="O180" s="6"/>
      <c r="P180" s="4"/>
      <c r="Q180" s="7"/>
      <c r="R180" s="4"/>
      <c r="S180" s="4"/>
      <c r="T180" s="6"/>
      <c r="U180" s="4"/>
      <c r="V180" s="4"/>
      <c r="W180" s="5"/>
      <c r="X180" s="4"/>
      <c r="Y180" s="8" t="str">
        <f aca="true">IF($D180="","",IF(OR($H180="Complete",$H180="Closed - No Action"),"COMPLETE",IF($C180&lt;TODAY(),"OVERDUE",IF($C180=TODAY(),"DUE TODAY",IF($C180&lt;=TODAY()+'Setup &amp; Lists'!$B$29,"DUE SOON","UPCOMING")))))</f>
        <v/>
      </c>
      <c r="Z180" s="9" t="str">
        <f aca="true">IF($D180="","",IF($C180="","",IF(OR($H180="Complete",$H180="Closed - No Action"),0,$C180-TODAY())))</f>
        <v/>
      </c>
    </row>
    <row r="181" customFormat="false" ht="15" hidden="false" customHeight="false" outlineLevel="0" collapsed="false">
      <c r="A181" s="4"/>
      <c r="B181" s="5"/>
      <c r="C181" s="5"/>
      <c r="D181" s="4"/>
      <c r="E181" s="4"/>
      <c r="F181" s="4"/>
      <c r="G181" s="4"/>
      <c r="H181" s="4"/>
      <c r="I181" s="5"/>
      <c r="J181" s="4"/>
      <c r="K181" s="4"/>
      <c r="L181" s="4"/>
      <c r="M181" s="4"/>
      <c r="N181" s="4"/>
      <c r="O181" s="6"/>
      <c r="P181" s="4"/>
      <c r="Q181" s="7"/>
      <c r="R181" s="4"/>
      <c r="S181" s="4"/>
      <c r="T181" s="6"/>
      <c r="U181" s="4"/>
      <c r="V181" s="4"/>
      <c r="W181" s="5"/>
      <c r="X181" s="4"/>
      <c r="Y181" s="8" t="str">
        <f aca="true">IF($D181="","",IF(OR($H181="Complete",$H181="Closed - No Action"),"COMPLETE",IF($C181&lt;TODAY(),"OVERDUE",IF($C181=TODAY(),"DUE TODAY",IF($C181&lt;=TODAY()+'Setup &amp; Lists'!$B$29,"DUE SOON","UPCOMING")))))</f>
        <v/>
      </c>
      <c r="Z181" s="9" t="str">
        <f aca="true">IF($D181="","",IF($C181="","",IF(OR($H181="Complete",$H181="Closed - No Action"),0,$C181-TODAY())))</f>
        <v/>
      </c>
    </row>
    <row r="182" customFormat="false" ht="15" hidden="false" customHeight="false" outlineLevel="0" collapsed="false">
      <c r="A182" s="4"/>
      <c r="B182" s="5"/>
      <c r="C182" s="5"/>
      <c r="D182" s="4"/>
      <c r="E182" s="4"/>
      <c r="F182" s="4"/>
      <c r="G182" s="4"/>
      <c r="H182" s="4"/>
      <c r="I182" s="5"/>
      <c r="J182" s="4"/>
      <c r="K182" s="4"/>
      <c r="L182" s="4"/>
      <c r="M182" s="4"/>
      <c r="N182" s="4"/>
      <c r="O182" s="6"/>
      <c r="P182" s="4"/>
      <c r="Q182" s="7"/>
      <c r="R182" s="4"/>
      <c r="S182" s="4"/>
      <c r="T182" s="6"/>
      <c r="U182" s="4"/>
      <c r="V182" s="4"/>
      <c r="W182" s="5"/>
      <c r="X182" s="4"/>
      <c r="Y182" s="8" t="str">
        <f aca="true">IF($D182="","",IF(OR($H182="Complete",$H182="Closed - No Action"),"COMPLETE",IF($C182&lt;TODAY(),"OVERDUE",IF($C182=TODAY(),"DUE TODAY",IF($C182&lt;=TODAY()+'Setup &amp; Lists'!$B$29,"DUE SOON","UPCOMING")))))</f>
        <v/>
      </c>
      <c r="Z182" s="9" t="str">
        <f aca="true">IF($D182="","",IF($C182="","",IF(OR($H182="Complete",$H182="Closed - No Action"),0,$C182-TODAY())))</f>
        <v/>
      </c>
    </row>
    <row r="183" customFormat="false" ht="15" hidden="false" customHeight="false" outlineLevel="0" collapsed="false">
      <c r="A183" s="4"/>
      <c r="B183" s="5"/>
      <c r="C183" s="5"/>
      <c r="D183" s="4"/>
      <c r="E183" s="4"/>
      <c r="F183" s="4"/>
      <c r="G183" s="4"/>
      <c r="H183" s="4"/>
      <c r="I183" s="5"/>
      <c r="J183" s="4"/>
      <c r="K183" s="4"/>
      <c r="L183" s="4"/>
      <c r="M183" s="4"/>
      <c r="N183" s="4"/>
      <c r="O183" s="6"/>
      <c r="P183" s="4"/>
      <c r="Q183" s="7"/>
      <c r="R183" s="4"/>
      <c r="S183" s="4"/>
      <c r="T183" s="6"/>
      <c r="U183" s="4"/>
      <c r="V183" s="4"/>
      <c r="W183" s="5"/>
      <c r="X183" s="4"/>
      <c r="Y183" s="8" t="str">
        <f aca="true">IF($D183="","",IF(OR($H183="Complete",$H183="Closed - No Action"),"COMPLETE",IF($C183&lt;TODAY(),"OVERDUE",IF($C183=TODAY(),"DUE TODAY",IF($C183&lt;=TODAY()+'Setup &amp; Lists'!$B$29,"DUE SOON","UPCOMING")))))</f>
        <v/>
      </c>
      <c r="Z183" s="9" t="str">
        <f aca="true">IF($D183="","",IF($C183="","",IF(OR($H183="Complete",$H183="Closed - No Action"),0,$C183-TODAY())))</f>
        <v/>
      </c>
    </row>
    <row r="184" customFormat="false" ht="15" hidden="false" customHeight="false" outlineLevel="0" collapsed="false">
      <c r="A184" s="4"/>
      <c r="B184" s="5"/>
      <c r="C184" s="5"/>
      <c r="D184" s="4"/>
      <c r="E184" s="4"/>
      <c r="F184" s="4"/>
      <c r="G184" s="4"/>
      <c r="H184" s="4"/>
      <c r="I184" s="5"/>
      <c r="J184" s="4"/>
      <c r="K184" s="4"/>
      <c r="L184" s="4"/>
      <c r="M184" s="4"/>
      <c r="N184" s="4"/>
      <c r="O184" s="6"/>
      <c r="P184" s="4"/>
      <c r="Q184" s="7"/>
      <c r="R184" s="4"/>
      <c r="S184" s="4"/>
      <c r="T184" s="6"/>
      <c r="U184" s="4"/>
      <c r="V184" s="4"/>
      <c r="W184" s="5"/>
      <c r="X184" s="4"/>
      <c r="Y184" s="8" t="str">
        <f aca="true">IF($D184="","",IF(OR($H184="Complete",$H184="Closed - No Action"),"COMPLETE",IF($C184&lt;TODAY(),"OVERDUE",IF($C184=TODAY(),"DUE TODAY",IF($C184&lt;=TODAY()+'Setup &amp; Lists'!$B$29,"DUE SOON","UPCOMING")))))</f>
        <v/>
      </c>
      <c r="Z184" s="9" t="str">
        <f aca="true">IF($D184="","",IF($C184="","",IF(OR($H184="Complete",$H184="Closed - No Action"),0,$C184-TODAY())))</f>
        <v/>
      </c>
    </row>
    <row r="185" customFormat="false" ht="15" hidden="false" customHeight="false" outlineLevel="0" collapsed="false">
      <c r="A185" s="4"/>
      <c r="B185" s="5"/>
      <c r="C185" s="5"/>
      <c r="D185" s="4"/>
      <c r="E185" s="4"/>
      <c r="F185" s="4"/>
      <c r="G185" s="4"/>
      <c r="H185" s="4"/>
      <c r="I185" s="5"/>
      <c r="J185" s="4"/>
      <c r="K185" s="4"/>
      <c r="L185" s="4"/>
      <c r="M185" s="4"/>
      <c r="N185" s="4"/>
      <c r="O185" s="6"/>
      <c r="P185" s="4"/>
      <c r="Q185" s="7"/>
      <c r="R185" s="4"/>
      <c r="S185" s="4"/>
      <c r="T185" s="6"/>
      <c r="U185" s="4"/>
      <c r="V185" s="4"/>
      <c r="W185" s="5"/>
      <c r="X185" s="4"/>
      <c r="Y185" s="8" t="str">
        <f aca="true">IF($D185="","",IF(OR($H185="Complete",$H185="Closed - No Action"),"COMPLETE",IF($C185&lt;TODAY(),"OVERDUE",IF($C185=TODAY(),"DUE TODAY",IF($C185&lt;=TODAY()+'Setup &amp; Lists'!$B$29,"DUE SOON","UPCOMING")))))</f>
        <v/>
      </c>
      <c r="Z185" s="9" t="str">
        <f aca="true">IF($D185="","",IF($C185="","",IF(OR($H185="Complete",$H185="Closed - No Action"),0,$C185-TODAY())))</f>
        <v/>
      </c>
    </row>
    <row r="186" customFormat="false" ht="15" hidden="false" customHeight="false" outlineLevel="0" collapsed="false">
      <c r="A186" s="4"/>
      <c r="B186" s="5"/>
      <c r="C186" s="5"/>
      <c r="D186" s="4"/>
      <c r="E186" s="4"/>
      <c r="F186" s="4"/>
      <c r="G186" s="4"/>
      <c r="H186" s="4"/>
      <c r="I186" s="5"/>
      <c r="J186" s="4"/>
      <c r="K186" s="4"/>
      <c r="L186" s="4"/>
      <c r="M186" s="4"/>
      <c r="N186" s="4"/>
      <c r="O186" s="6"/>
      <c r="P186" s="4"/>
      <c r="Q186" s="7"/>
      <c r="R186" s="4"/>
      <c r="S186" s="4"/>
      <c r="T186" s="6"/>
      <c r="U186" s="4"/>
      <c r="V186" s="4"/>
      <c r="W186" s="5"/>
      <c r="X186" s="4"/>
      <c r="Y186" s="8" t="str">
        <f aca="true">IF($D186="","",IF(OR($H186="Complete",$H186="Closed - No Action"),"COMPLETE",IF($C186&lt;TODAY(),"OVERDUE",IF($C186=TODAY(),"DUE TODAY",IF($C186&lt;=TODAY()+'Setup &amp; Lists'!$B$29,"DUE SOON","UPCOMING")))))</f>
        <v/>
      </c>
      <c r="Z186" s="9" t="str">
        <f aca="true">IF($D186="","",IF($C186="","",IF(OR($H186="Complete",$H186="Closed - No Action"),0,$C186-TODAY())))</f>
        <v/>
      </c>
    </row>
    <row r="187" customFormat="false" ht="15" hidden="false" customHeight="false" outlineLevel="0" collapsed="false">
      <c r="A187" s="4"/>
      <c r="B187" s="5"/>
      <c r="C187" s="5"/>
      <c r="D187" s="4"/>
      <c r="E187" s="4"/>
      <c r="F187" s="4"/>
      <c r="G187" s="4"/>
      <c r="H187" s="4"/>
      <c r="I187" s="5"/>
      <c r="J187" s="4"/>
      <c r="K187" s="4"/>
      <c r="L187" s="4"/>
      <c r="M187" s="4"/>
      <c r="N187" s="4"/>
      <c r="O187" s="6"/>
      <c r="P187" s="4"/>
      <c r="Q187" s="7"/>
      <c r="R187" s="4"/>
      <c r="S187" s="4"/>
      <c r="T187" s="6"/>
      <c r="U187" s="4"/>
      <c r="V187" s="4"/>
      <c r="W187" s="5"/>
      <c r="X187" s="4"/>
      <c r="Y187" s="8" t="str">
        <f aca="true">IF($D187="","",IF(OR($H187="Complete",$H187="Closed - No Action"),"COMPLETE",IF($C187&lt;TODAY(),"OVERDUE",IF($C187=TODAY(),"DUE TODAY",IF($C187&lt;=TODAY()+'Setup &amp; Lists'!$B$29,"DUE SOON","UPCOMING")))))</f>
        <v/>
      </c>
      <c r="Z187" s="9" t="str">
        <f aca="true">IF($D187="","",IF($C187="","",IF(OR($H187="Complete",$H187="Closed - No Action"),0,$C187-TODAY())))</f>
        <v/>
      </c>
    </row>
    <row r="188" customFormat="false" ht="15" hidden="false" customHeight="false" outlineLevel="0" collapsed="false">
      <c r="A188" s="4"/>
      <c r="B188" s="5"/>
      <c r="C188" s="5"/>
      <c r="D188" s="4"/>
      <c r="E188" s="4"/>
      <c r="F188" s="4"/>
      <c r="G188" s="4"/>
      <c r="H188" s="4"/>
      <c r="I188" s="5"/>
      <c r="J188" s="4"/>
      <c r="K188" s="4"/>
      <c r="L188" s="4"/>
      <c r="M188" s="4"/>
      <c r="N188" s="4"/>
      <c r="O188" s="6"/>
      <c r="P188" s="4"/>
      <c r="Q188" s="7"/>
      <c r="R188" s="4"/>
      <c r="S188" s="4"/>
      <c r="T188" s="6"/>
      <c r="U188" s="4"/>
      <c r="V188" s="4"/>
      <c r="W188" s="5"/>
      <c r="X188" s="4"/>
      <c r="Y188" s="8" t="str">
        <f aca="true">IF($D188="","",IF(OR($H188="Complete",$H188="Closed - No Action"),"COMPLETE",IF($C188&lt;TODAY(),"OVERDUE",IF($C188=TODAY(),"DUE TODAY",IF($C188&lt;=TODAY()+'Setup &amp; Lists'!$B$29,"DUE SOON","UPCOMING")))))</f>
        <v/>
      </c>
      <c r="Z188" s="9" t="str">
        <f aca="true">IF($D188="","",IF($C188="","",IF(OR($H188="Complete",$H188="Closed - No Action"),0,$C188-TODAY())))</f>
        <v/>
      </c>
    </row>
    <row r="189" customFormat="false" ht="15" hidden="false" customHeight="false" outlineLevel="0" collapsed="false">
      <c r="A189" s="4"/>
      <c r="B189" s="5"/>
      <c r="C189" s="5"/>
      <c r="D189" s="4"/>
      <c r="E189" s="4"/>
      <c r="F189" s="4"/>
      <c r="G189" s="4"/>
      <c r="H189" s="4"/>
      <c r="I189" s="5"/>
      <c r="J189" s="4"/>
      <c r="K189" s="4"/>
      <c r="L189" s="4"/>
      <c r="M189" s="4"/>
      <c r="N189" s="4"/>
      <c r="O189" s="6"/>
      <c r="P189" s="4"/>
      <c r="Q189" s="7"/>
      <c r="R189" s="4"/>
      <c r="S189" s="4"/>
      <c r="T189" s="6"/>
      <c r="U189" s="4"/>
      <c r="V189" s="4"/>
      <c r="W189" s="5"/>
      <c r="X189" s="4"/>
      <c r="Y189" s="8" t="str">
        <f aca="true">IF($D189="","",IF(OR($H189="Complete",$H189="Closed - No Action"),"COMPLETE",IF($C189&lt;TODAY(),"OVERDUE",IF($C189=TODAY(),"DUE TODAY",IF($C189&lt;=TODAY()+'Setup &amp; Lists'!$B$29,"DUE SOON","UPCOMING")))))</f>
        <v/>
      </c>
      <c r="Z189" s="9" t="str">
        <f aca="true">IF($D189="","",IF($C189="","",IF(OR($H189="Complete",$H189="Closed - No Action"),0,$C189-TODAY())))</f>
        <v/>
      </c>
    </row>
    <row r="190" customFormat="false" ht="15" hidden="false" customHeight="false" outlineLevel="0" collapsed="false">
      <c r="A190" s="4"/>
      <c r="B190" s="5"/>
      <c r="C190" s="5"/>
      <c r="D190" s="4"/>
      <c r="E190" s="4"/>
      <c r="F190" s="4"/>
      <c r="G190" s="4"/>
      <c r="H190" s="4"/>
      <c r="I190" s="5"/>
      <c r="J190" s="4"/>
      <c r="K190" s="4"/>
      <c r="L190" s="4"/>
      <c r="M190" s="4"/>
      <c r="N190" s="4"/>
      <c r="O190" s="6"/>
      <c r="P190" s="4"/>
      <c r="Q190" s="7"/>
      <c r="R190" s="4"/>
      <c r="S190" s="4"/>
      <c r="T190" s="6"/>
      <c r="U190" s="4"/>
      <c r="V190" s="4"/>
      <c r="W190" s="5"/>
      <c r="X190" s="4"/>
      <c r="Y190" s="8" t="str">
        <f aca="true">IF($D190="","",IF(OR($H190="Complete",$H190="Closed - No Action"),"COMPLETE",IF($C190&lt;TODAY(),"OVERDUE",IF($C190=TODAY(),"DUE TODAY",IF($C190&lt;=TODAY()+'Setup &amp; Lists'!$B$29,"DUE SOON","UPCOMING")))))</f>
        <v/>
      </c>
      <c r="Z190" s="9" t="str">
        <f aca="true">IF($D190="","",IF($C190="","",IF(OR($H190="Complete",$H190="Closed - No Action"),0,$C190-TODAY())))</f>
        <v/>
      </c>
    </row>
    <row r="191" customFormat="false" ht="15" hidden="false" customHeight="false" outlineLevel="0" collapsed="false">
      <c r="A191" s="4"/>
      <c r="B191" s="5"/>
      <c r="C191" s="5"/>
      <c r="D191" s="4"/>
      <c r="E191" s="4"/>
      <c r="F191" s="4"/>
      <c r="G191" s="4"/>
      <c r="H191" s="4"/>
      <c r="I191" s="5"/>
      <c r="J191" s="4"/>
      <c r="K191" s="4"/>
      <c r="L191" s="4"/>
      <c r="M191" s="4"/>
      <c r="N191" s="4"/>
      <c r="O191" s="6"/>
      <c r="P191" s="4"/>
      <c r="Q191" s="7"/>
      <c r="R191" s="4"/>
      <c r="S191" s="4"/>
      <c r="T191" s="6"/>
      <c r="U191" s="4"/>
      <c r="V191" s="4"/>
      <c r="W191" s="5"/>
      <c r="X191" s="4"/>
      <c r="Y191" s="8" t="str">
        <f aca="true">IF($D191="","",IF(OR($H191="Complete",$H191="Closed - No Action"),"COMPLETE",IF($C191&lt;TODAY(),"OVERDUE",IF($C191=TODAY(),"DUE TODAY",IF($C191&lt;=TODAY()+'Setup &amp; Lists'!$B$29,"DUE SOON","UPCOMING")))))</f>
        <v/>
      </c>
      <c r="Z191" s="9" t="str">
        <f aca="true">IF($D191="","",IF($C191="","",IF(OR($H191="Complete",$H191="Closed - No Action"),0,$C191-TODAY())))</f>
        <v/>
      </c>
    </row>
    <row r="192" customFormat="false" ht="15" hidden="false" customHeight="false" outlineLevel="0" collapsed="false">
      <c r="A192" s="4"/>
      <c r="B192" s="5"/>
      <c r="C192" s="5"/>
      <c r="D192" s="4"/>
      <c r="E192" s="4"/>
      <c r="F192" s="4"/>
      <c r="G192" s="4"/>
      <c r="H192" s="4"/>
      <c r="I192" s="5"/>
      <c r="J192" s="4"/>
      <c r="K192" s="4"/>
      <c r="L192" s="4"/>
      <c r="M192" s="4"/>
      <c r="N192" s="4"/>
      <c r="O192" s="6"/>
      <c r="P192" s="4"/>
      <c r="Q192" s="7"/>
      <c r="R192" s="4"/>
      <c r="S192" s="4"/>
      <c r="T192" s="6"/>
      <c r="U192" s="4"/>
      <c r="V192" s="4"/>
      <c r="W192" s="5"/>
      <c r="X192" s="4"/>
      <c r="Y192" s="8" t="str">
        <f aca="true">IF($D192="","",IF(OR($H192="Complete",$H192="Closed - No Action"),"COMPLETE",IF($C192&lt;TODAY(),"OVERDUE",IF($C192=TODAY(),"DUE TODAY",IF($C192&lt;=TODAY()+'Setup &amp; Lists'!$B$29,"DUE SOON","UPCOMING")))))</f>
        <v/>
      </c>
      <c r="Z192" s="9" t="str">
        <f aca="true">IF($D192="","",IF($C192="","",IF(OR($H192="Complete",$H192="Closed - No Action"),0,$C192-TODAY())))</f>
        <v/>
      </c>
    </row>
    <row r="193" customFormat="false" ht="15" hidden="false" customHeight="false" outlineLevel="0" collapsed="false">
      <c r="A193" s="4"/>
      <c r="B193" s="5"/>
      <c r="C193" s="5"/>
      <c r="D193" s="4"/>
      <c r="E193" s="4"/>
      <c r="F193" s="4"/>
      <c r="G193" s="4"/>
      <c r="H193" s="4"/>
      <c r="I193" s="5"/>
      <c r="J193" s="4"/>
      <c r="K193" s="4"/>
      <c r="L193" s="4"/>
      <c r="M193" s="4"/>
      <c r="N193" s="4"/>
      <c r="O193" s="6"/>
      <c r="P193" s="4"/>
      <c r="Q193" s="7"/>
      <c r="R193" s="4"/>
      <c r="S193" s="4"/>
      <c r="T193" s="6"/>
      <c r="U193" s="4"/>
      <c r="V193" s="4"/>
      <c r="W193" s="5"/>
      <c r="X193" s="4"/>
      <c r="Y193" s="8" t="str">
        <f aca="true">IF($D193="","",IF(OR($H193="Complete",$H193="Closed - No Action"),"COMPLETE",IF($C193&lt;TODAY(),"OVERDUE",IF($C193=TODAY(),"DUE TODAY",IF($C193&lt;=TODAY()+'Setup &amp; Lists'!$B$29,"DUE SOON","UPCOMING")))))</f>
        <v/>
      </c>
      <c r="Z193" s="9" t="str">
        <f aca="true">IF($D193="","",IF($C193="","",IF(OR($H193="Complete",$H193="Closed - No Action"),0,$C193-TODAY())))</f>
        <v/>
      </c>
    </row>
    <row r="194" customFormat="false" ht="15" hidden="false" customHeight="false" outlineLevel="0" collapsed="false">
      <c r="A194" s="4"/>
      <c r="B194" s="5"/>
      <c r="C194" s="5"/>
      <c r="D194" s="4"/>
      <c r="E194" s="4"/>
      <c r="F194" s="4"/>
      <c r="G194" s="4"/>
      <c r="H194" s="4"/>
      <c r="I194" s="5"/>
      <c r="J194" s="4"/>
      <c r="K194" s="4"/>
      <c r="L194" s="4"/>
      <c r="M194" s="4"/>
      <c r="N194" s="4"/>
      <c r="O194" s="6"/>
      <c r="P194" s="4"/>
      <c r="Q194" s="7"/>
      <c r="R194" s="4"/>
      <c r="S194" s="4"/>
      <c r="T194" s="6"/>
      <c r="U194" s="4"/>
      <c r="V194" s="4"/>
      <c r="W194" s="5"/>
      <c r="X194" s="4"/>
      <c r="Y194" s="8" t="str">
        <f aca="true">IF($D194="","",IF(OR($H194="Complete",$H194="Closed - No Action"),"COMPLETE",IF($C194&lt;TODAY(),"OVERDUE",IF($C194=TODAY(),"DUE TODAY",IF($C194&lt;=TODAY()+'Setup &amp; Lists'!$B$29,"DUE SOON","UPCOMING")))))</f>
        <v/>
      </c>
      <c r="Z194" s="9" t="str">
        <f aca="true">IF($D194="","",IF($C194="","",IF(OR($H194="Complete",$H194="Closed - No Action"),0,$C194-TODAY())))</f>
        <v/>
      </c>
    </row>
    <row r="195" customFormat="false" ht="15" hidden="false" customHeight="false" outlineLevel="0" collapsed="false">
      <c r="A195" s="4"/>
      <c r="B195" s="5"/>
      <c r="C195" s="5"/>
      <c r="D195" s="4"/>
      <c r="E195" s="4"/>
      <c r="F195" s="4"/>
      <c r="G195" s="4"/>
      <c r="H195" s="4"/>
      <c r="I195" s="5"/>
      <c r="J195" s="4"/>
      <c r="K195" s="4"/>
      <c r="L195" s="4"/>
      <c r="M195" s="4"/>
      <c r="N195" s="4"/>
      <c r="O195" s="6"/>
      <c r="P195" s="4"/>
      <c r="Q195" s="7"/>
      <c r="R195" s="4"/>
      <c r="S195" s="4"/>
      <c r="T195" s="6"/>
      <c r="U195" s="4"/>
      <c r="V195" s="4"/>
      <c r="W195" s="5"/>
      <c r="X195" s="4"/>
      <c r="Y195" s="8" t="str">
        <f aca="true">IF($D195="","",IF(OR($H195="Complete",$H195="Closed - No Action"),"COMPLETE",IF($C195&lt;TODAY(),"OVERDUE",IF($C195=TODAY(),"DUE TODAY",IF($C195&lt;=TODAY()+'Setup &amp; Lists'!$B$29,"DUE SOON","UPCOMING")))))</f>
        <v/>
      </c>
      <c r="Z195" s="9" t="str">
        <f aca="true">IF($D195="","",IF($C195="","",IF(OR($H195="Complete",$H195="Closed - No Action"),0,$C195-TODAY())))</f>
        <v/>
      </c>
    </row>
    <row r="196" customFormat="false" ht="15" hidden="false" customHeight="false" outlineLevel="0" collapsed="false">
      <c r="A196" s="4"/>
      <c r="B196" s="5"/>
      <c r="C196" s="5"/>
      <c r="D196" s="4"/>
      <c r="E196" s="4"/>
      <c r="F196" s="4"/>
      <c r="G196" s="4"/>
      <c r="H196" s="4"/>
      <c r="I196" s="5"/>
      <c r="J196" s="4"/>
      <c r="K196" s="4"/>
      <c r="L196" s="4"/>
      <c r="M196" s="4"/>
      <c r="N196" s="4"/>
      <c r="O196" s="6"/>
      <c r="P196" s="4"/>
      <c r="Q196" s="7"/>
      <c r="R196" s="4"/>
      <c r="S196" s="4"/>
      <c r="T196" s="6"/>
      <c r="U196" s="4"/>
      <c r="V196" s="4"/>
      <c r="W196" s="5"/>
      <c r="X196" s="4"/>
      <c r="Y196" s="8" t="str">
        <f aca="true">IF($D196="","",IF(OR($H196="Complete",$H196="Closed - No Action"),"COMPLETE",IF($C196&lt;TODAY(),"OVERDUE",IF($C196=TODAY(),"DUE TODAY",IF($C196&lt;=TODAY()+'Setup &amp; Lists'!$B$29,"DUE SOON","UPCOMING")))))</f>
        <v/>
      </c>
      <c r="Z196" s="9" t="str">
        <f aca="true">IF($D196="","",IF($C196="","",IF(OR($H196="Complete",$H196="Closed - No Action"),0,$C196-TODAY())))</f>
        <v/>
      </c>
    </row>
    <row r="197" customFormat="false" ht="15" hidden="false" customHeight="false" outlineLevel="0" collapsed="false">
      <c r="A197" s="4"/>
      <c r="B197" s="5"/>
      <c r="C197" s="5"/>
      <c r="D197" s="4"/>
      <c r="E197" s="4"/>
      <c r="F197" s="4"/>
      <c r="G197" s="4"/>
      <c r="H197" s="4"/>
      <c r="I197" s="5"/>
      <c r="J197" s="4"/>
      <c r="K197" s="4"/>
      <c r="L197" s="4"/>
      <c r="M197" s="4"/>
      <c r="N197" s="4"/>
      <c r="O197" s="6"/>
      <c r="P197" s="4"/>
      <c r="Q197" s="7"/>
      <c r="R197" s="4"/>
      <c r="S197" s="4"/>
      <c r="T197" s="6"/>
      <c r="U197" s="4"/>
      <c r="V197" s="4"/>
      <c r="W197" s="5"/>
      <c r="X197" s="4"/>
      <c r="Y197" s="8" t="str">
        <f aca="true">IF($D197="","",IF(OR($H197="Complete",$H197="Closed - No Action"),"COMPLETE",IF($C197&lt;TODAY(),"OVERDUE",IF($C197=TODAY(),"DUE TODAY",IF($C197&lt;=TODAY()+'Setup &amp; Lists'!$B$29,"DUE SOON","UPCOMING")))))</f>
        <v/>
      </c>
      <c r="Z197" s="9" t="str">
        <f aca="true">IF($D197="","",IF($C197="","",IF(OR($H197="Complete",$H197="Closed - No Action"),0,$C197-TODAY())))</f>
        <v/>
      </c>
    </row>
    <row r="198" customFormat="false" ht="15" hidden="false" customHeight="false" outlineLevel="0" collapsed="false">
      <c r="A198" s="4"/>
      <c r="B198" s="5"/>
      <c r="C198" s="5"/>
      <c r="D198" s="4"/>
      <c r="E198" s="4"/>
      <c r="F198" s="4"/>
      <c r="G198" s="4"/>
      <c r="H198" s="4"/>
      <c r="I198" s="5"/>
      <c r="J198" s="4"/>
      <c r="K198" s="4"/>
      <c r="L198" s="4"/>
      <c r="M198" s="4"/>
      <c r="N198" s="4"/>
      <c r="O198" s="6"/>
      <c r="P198" s="4"/>
      <c r="Q198" s="7"/>
      <c r="R198" s="4"/>
      <c r="S198" s="4"/>
      <c r="T198" s="6"/>
      <c r="U198" s="4"/>
      <c r="V198" s="4"/>
      <c r="W198" s="5"/>
      <c r="X198" s="4"/>
      <c r="Y198" s="8" t="str">
        <f aca="true">IF($D198="","",IF(OR($H198="Complete",$H198="Closed - No Action"),"COMPLETE",IF($C198&lt;TODAY(),"OVERDUE",IF($C198=TODAY(),"DUE TODAY",IF($C198&lt;=TODAY()+'Setup &amp; Lists'!$B$29,"DUE SOON","UPCOMING")))))</f>
        <v/>
      </c>
      <c r="Z198" s="9" t="str">
        <f aca="true">IF($D198="","",IF($C198="","",IF(OR($H198="Complete",$H198="Closed - No Action"),0,$C198-TODAY())))</f>
        <v/>
      </c>
    </row>
    <row r="199" customFormat="false" ht="15" hidden="false" customHeight="false" outlineLevel="0" collapsed="false">
      <c r="A199" s="4"/>
      <c r="B199" s="5"/>
      <c r="C199" s="5"/>
      <c r="D199" s="4"/>
      <c r="E199" s="4"/>
      <c r="F199" s="4"/>
      <c r="G199" s="4"/>
      <c r="H199" s="4"/>
      <c r="I199" s="5"/>
      <c r="J199" s="4"/>
      <c r="K199" s="4"/>
      <c r="L199" s="4"/>
      <c r="M199" s="4"/>
      <c r="N199" s="4"/>
      <c r="O199" s="6"/>
      <c r="P199" s="4"/>
      <c r="Q199" s="7"/>
      <c r="R199" s="4"/>
      <c r="S199" s="4"/>
      <c r="T199" s="6"/>
      <c r="U199" s="4"/>
      <c r="V199" s="4"/>
      <c r="W199" s="5"/>
      <c r="X199" s="4"/>
      <c r="Y199" s="8" t="str">
        <f aca="true">IF($D199="","",IF(OR($H199="Complete",$H199="Closed - No Action"),"COMPLETE",IF($C199&lt;TODAY(),"OVERDUE",IF($C199=TODAY(),"DUE TODAY",IF($C199&lt;=TODAY()+'Setup &amp; Lists'!$B$29,"DUE SOON","UPCOMING")))))</f>
        <v/>
      </c>
      <c r="Z199" s="9" t="str">
        <f aca="true">IF($D199="","",IF($C199="","",IF(OR($H199="Complete",$H199="Closed - No Action"),0,$C199-TODAY())))</f>
        <v/>
      </c>
    </row>
    <row r="200" customFormat="false" ht="15" hidden="false" customHeight="false" outlineLevel="0" collapsed="false">
      <c r="A200" s="4"/>
      <c r="B200" s="5"/>
      <c r="C200" s="5"/>
      <c r="D200" s="4"/>
      <c r="E200" s="4"/>
      <c r="F200" s="4"/>
      <c r="G200" s="4"/>
      <c r="H200" s="4"/>
      <c r="I200" s="5"/>
      <c r="J200" s="4"/>
      <c r="K200" s="4"/>
      <c r="L200" s="4"/>
      <c r="M200" s="4"/>
      <c r="N200" s="4"/>
      <c r="O200" s="6"/>
      <c r="P200" s="4"/>
      <c r="Q200" s="7"/>
      <c r="R200" s="4"/>
      <c r="S200" s="4"/>
      <c r="T200" s="6"/>
      <c r="U200" s="4"/>
      <c r="V200" s="4"/>
      <c r="W200" s="5"/>
      <c r="X200" s="4"/>
      <c r="Y200" s="8" t="str">
        <f aca="true">IF($D200="","",IF(OR($H200="Complete",$H200="Closed - No Action"),"COMPLETE",IF($C200&lt;TODAY(),"OVERDUE",IF($C200=TODAY(),"DUE TODAY",IF($C200&lt;=TODAY()+'Setup &amp; Lists'!$B$29,"DUE SOON","UPCOMING")))))</f>
        <v/>
      </c>
      <c r="Z200" s="9" t="str">
        <f aca="true">IF($D200="","",IF($C200="","",IF(OR($H200="Complete",$H200="Closed - No Action"),0,$C200-TODAY())))</f>
        <v/>
      </c>
    </row>
    <row r="201" customFormat="false" ht="15" hidden="false" customHeight="false" outlineLevel="0" collapsed="false">
      <c r="A201" s="4"/>
      <c r="B201" s="5"/>
      <c r="C201" s="5"/>
      <c r="D201" s="4"/>
      <c r="E201" s="4"/>
      <c r="F201" s="4"/>
      <c r="G201" s="4"/>
      <c r="H201" s="4"/>
      <c r="I201" s="5"/>
      <c r="J201" s="4"/>
      <c r="K201" s="4"/>
      <c r="L201" s="4"/>
      <c r="M201" s="4"/>
      <c r="N201" s="4"/>
      <c r="O201" s="6"/>
      <c r="P201" s="4"/>
      <c r="Q201" s="7"/>
      <c r="R201" s="4"/>
      <c r="S201" s="4"/>
      <c r="T201" s="6"/>
      <c r="U201" s="4"/>
      <c r="V201" s="4"/>
      <c r="W201" s="5"/>
      <c r="X201" s="4"/>
      <c r="Y201" s="8" t="str">
        <f aca="true">IF($D201="","",IF(OR($H201="Complete",$H201="Closed - No Action"),"COMPLETE",IF($C201&lt;TODAY(),"OVERDUE",IF($C201=TODAY(),"DUE TODAY",IF($C201&lt;=TODAY()+'Setup &amp; Lists'!$B$29,"DUE SOON","UPCOMING")))))</f>
        <v/>
      </c>
      <c r="Z201" s="9" t="str">
        <f aca="true">IF($D201="","",IF($C201="","",IF(OR($H201="Complete",$H201="Closed - No Action"),0,$C201-TODAY())))</f>
        <v/>
      </c>
    </row>
    <row r="202" customFormat="false" ht="15" hidden="false" customHeight="false" outlineLevel="0" collapsed="false">
      <c r="A202" s="4"/>
      <c r="B202" s="5"/>
      <c r="C202" s="5"/>
      <c r="D202" s="4"/>
      <c r="E202" s="4"/>
      <c r="F202" s="4"/>
      <c r="G202" s="4"/>
      <c r="H202" s="4"/>
      <c r="I202" s="5"/>
      <c r="J202" s="4"/>
      <c r="K202" s="4"/>
      <c r="L202" s="4"/>
      <c r="M202" s="4"/>
      <c r="N202" s="4"/>
      <c r="O202" s="6"/>
      <c r="P202" s="4"/>
      <c r="Q202" s="7"/>
      <c r="R202" s="4"/>
      <c r="S202" s="4"/>
      <c r="T202" s="6"/>
      <c r="U202" s="4"/>
      <c r="V202" s="4"/>
      <c r="W202" s="5"/>
      <c r="X202" s="4"/>
      <c r="Y202" s="8" t="str">
        <f aca="true">IF($D202="","",IF(OR($H202="Complete",$H202="Closed - No Action"),"COMPLETE",IF($C202&lt;TODAY(),"OVERDUE",IF($C202=TODAY(),"DUE TODAY",IF($C202&lt;=TODAY()+'Setup &amp; Lists'!$B$29,"DUE SOON","UPCOMING")))))</f>
        <v/>
      </c>
      <c r="Z202" s="9" t="str">
        <f aca="true">IF($D202="","",IF($C202="","",IF(OR($H202="Complete",$H202="Closed - No Action"),0,$C202-TODAY())))</f>
        <v/>
      </c>
    </row>
    <row r="203" customFormat="false" ht="15" hidden="false" customHeight="false" outlineLevel="0" collapsed="false">
      <c r="A203" s="4"/>
      <c r="B203" s="5"/>
      <c r="C203" s="5"/>
      <c r="D203" s="4"/>
      <c r="E203" s="4"/>
      <c r="F203" s="4"/>
      <c r="G203" s="4"/>
      <c r="H203" s="4"/>
      <c r="I203" s="5"/>
      <c r="J203" s="4"/>
      <c r="K203" s="4"/>
      <c r="L203" s="4"/>
      <c r="M203" s="4"/>
      <c r="N203" s="4"/>
      <c r="O203" s="6"/>
      <c r="P203" s="4"/>
      <c r="Q203" s="7"/>
      <c r="R203" s="4"/>
      <c r="S203" s="4"/>
      <c r="T203" s="6"/>
      <c r="U203" s="4"/>
      <c r="V203" s="4"/>
      <c r="W203" s="5"/>
      <c r="X203" s="4"/>
      <c r="Y203" s="8" t="str">
        <f aca="true">IF($D203="","",IF(OR($H203="Complete",$H203="Closed - No Action"),"COMPLETE",IF($C203&lt;TODAY(),"OVERDUE",IF($C203=TODAY(),"DUE TODAY",IF($C203&lt;=TODAY()+'Setup &amp; Lists'!$B$29,"DUE SOON","UPCOMING")))))</f>
        <v/>
      </c>
      <c r="Z203" s="9" t="str">
        <f aca="true">IF($D203="","",IF($C203="","",IF(OR($H203="Complete",$H203="Closed - No Action"),0,$C203-TODAY())))</f>
        <v/>
      </c>
    </row>
    <row r="204" customFormat="false" ht="15" hidden="false" customHeight="false" outlineLevel="0" collapsed="false">
      <c r="A204" s="4"/>
      <c r="B204" s="5"/>
      <c r="C204" s="5"/>
      <c r="D204" s="4"/>
      <c r="E204" s="4"/>
      <c r="F204" s="4"/>
      <c r="G204" s="4"/>
      <c r="H204" s="4"/>
      <c r="I204" s="5"/>
      <c r="J204" s="4"/>
      <c r="K204" s="4"/>
      <c r="L204" s="4"/>
      <c r="M204" s="4"/>
      <c r="N204" s="4"/>
      <c r="O204" s="6"/>
      <c r="P204" s="4"/>
      <c r="Q204" s="7"/>
      <c r="R204" s="4"/>
      <c r="S204" s="4"/>
      <c r="T204" s="6"/>
      <c r="U204" s="4"/>
      <c r="V204" s="4"/>
      <c r="W204" s="5"/>
      <c r="X204" s="4"/>
      <c r="Y204" s="8" t="str">
        <f aca="true">IF($D204="","",IF(OR($H204="Complete",$H204="Closed - No Action"),"COMPLETE",IF($C204&lt;TODAY(),"OVERDUE",IF($C204=TODAY(),"DUE TODAY",IF($C204&lt;=TODAY()+'Setup &amp; Lists'!$B$29,"DUE SOON","UPCOMING")))))</f>
        <v/>
      </c>
      <c r="Z204" s="9" t="str">
        <f aca="true">IF($D204="","",IF($C204="","",IF(OR($H204="Complete",$H204="Closed - No Action"),0,$C204-TODAY())))</f>
        <v/>
      </c>
    </row>
    <row r="205" customFormat="false" ht="15" hidden="false" customHeight="false" outlineLevel="0" collapsed="false">
      <c r="A205" s="4"/>
      <c r="B205" s="5"/>
      <c r="C205" s="5"/>
      <c r="D205" s="4"/>
      <c r="E205" s="4"/>
      <c r="F205" s="4"/>
      <c r="G205" s="4"/>
      <c r="H205" s="4"/>
      <c r="I205" s="5"/>
      <c r="J205" s="4"/>
      <c r="K205" s="4"/>
      <c r="L205" s="4"/>
      <c r="M205" s="4"/>
      <c r="N205" s="4"/>
      <c r="O205" s="6"/>
      <c r="P205" s="4"/>
      <c r="Q205" s="7"/>
      <c r="R205" s="4"/>
      <c r="S205" s="4"/>
      <c r="T205" s="6"/>
      <c r="U205" s="4"/>
      <c r="V205" s="4"/>
      <c r="W205" s="5"/>
      <c r="X205" s="4"/>
      <c r="Y205" s="8" t="str">
        <f aca="true">IF($D205="","",IF(OR($H205="Complete",$H205="Closed - No Action"),"COMPLETE",IF($C205&lt;TODAY(),"OVERDUE",IF($C205=TODAY(),"DUE TODAY",IF($C205&lt;=TODAY()+'Setup &amp; Lists'!$B$29,"DUE SOON","UPCOMING")))))</f>
        <v/>
      </c>
      <c r="Z205" s="9" t="str">
        <f aca="true">IF($D205="","",IF($C205="","",IF(OR($H205="Complete",$H205="Closed - No Action"),0,$C205-TODAY())))</f>
        <v/>
      </c>
    </row>
    <row r="206" customFormat="false" ht="15" hidden="false" customHeight="false" outlineLevel="0" collapsed="false">
      <c r="A206" s="4"/>
      <c r="B206" s="5"/>
      <c r="C206" s="5"/>
      <c r="D206" s="4"/>
      <c r="E206" s="4"/>
      <c r="F206" s="4"/>
      <c r="G206" s="4"/>
      <c r="H206" s="4"/>
      <c r="I206" s="5"/>
      <c r="J206" s="4"/>
      <c r="K206" s="4"/>
      <c r="L206" s="4"/>
      <c r="M206" s="4"/>
      <c r="N206" s="4"/>
      <c r="O206" s="6"/>
      <c r="P206" s="4"/>
      <c r="Q206" s="7"/>
      <c r="R206" s="4"/>
      <c r="S206" s="4"/>
      <c r="T206" s="6"/>
      <c r="U206" s="4"/>
      <c r="V206" s="4"/>
      <c r="W206" s="5"/>
      <c r="X206" s="4"/>
      <c r="Y206" s="8" t="str">
        <f aca="true">IF($D206="","",IF(OR($H206="Complete",$H206="Closed - No Action"),"COMPLETE",IF($C206&lt;TODAY(),"OVERDUE",IF($C206=TODAY(),"DUE TODAY",IF($C206&lt;=TODAY()+'Setup &amp; Lists'!$B$29,"DUE SOON","UPCOMING")))))</f>
        <v/>
      </c>
      <c r="Z206" s="9" t="str">
        <f aca="true">IF($D206="","",IF($C206="","",IF(OR($H206="Complete",$H206="Closed - No Action"),0,$C206-TODAY())))</f>
        <v/>
      </c>
    </row>
    <row r="207" customFormat="false" ht="15" hidden="false" customHeight="false" outlineLevel="0" collapsed="false">
      <c r="A207" s="4"/>
      <c r="B207" s="5"/>
      <c r="C207" s="5"/>
      <c r="D207" s="4"/>
      <c r="E207" s="4"/>
      <c r="F207" s="4"/>
      <c r="G207" s="4"/>
      <c r="H207" s="4"/>
      <c r="I207" s="5"/>
      <c r="J207" s="4"/>
      <c r="K207" s="4"/>
      <c r="L207" s="4"/>
      <c r="M207" s="4"/>
      <c r="N207" s="4"/>
      <c r="O207" s="6"/>
      <c r="P207" s="4"/>
      <c r="Q207" s="7"/>
      <c r="R207" s="4"/>
      <c r="S207" s="4"/>
      <c r="T207" s="6"/>
      <c r="U207" s="4"/>
      <c r="V207" s="4"/>
      <c r="W207" s="5"/>
      <c r="X207" s="4"/>
      <c r="Y207" s="8" t="str">
        <f aca="true">IF($D207="","",IF(OR($H207="Complete",$H207="Closed - No Action"),"COMPLETE",IF($C207&lt;TODAY(),"OVERDUE",IF($C207=TODAY(),"DUE TODAY",IF($C207&lt;=TODAY()+'Setup &amp; Lists'!$B$29,"DUE SOON","UPCOMING")))))</f>
        <v/>
      </c>
      <c r="Z207" s="9" t="str">
        <f aca="true">IF($D207="","",IF($C207="","",IF(OR($H207="Complete",$H207="Closed - No Action"),0,$C207-TODAY())))</f>
        <v/>
      </c>
    </row>
    <row r="208" customFormat="false" ht="15" hidden="false" customHeight="false" outlineLevel="0" collapsed="false">
      <c r="A208" s="4"/>
      <c r="B208" s="5"/>
      <c r="C208" s="5"/>
      <c r="D208" s="4"/>
      <c r="E208" s="4"/>
      <c r="F208" s="4"/>
      <c r="G208" s="4"/>
      <c r="H208" s="4"/>
      <c r="I208" s="5"/>
      <c r="J208" s="4"/>
      <c r="K208" s="4"/>
      <c r="L208" s="4"/>
      <c r="M208" s="4"/>
      <c r="N208" s="4"/>
      <c r="O208" s="6"/>
      <c r="P208" s="4"/>
      <c r="Q208" s="7"/>
      <c r="R208" s="4"/>
      <c r="S208" s="4"/>
      <c r="T208" s="6"/>
      <c r="U208" s="4"/>
      <c r="V208" s="4"/>
      <c r="W208" s="5"/>
      <c r="X208" s="4"/>
      <c r="Y208" s="8" t="str">
        <f aca="true">IF($D208="","",IF(OR($H208="Complete",$H208="Closed - No Action"),"COMPLETE",IF($C208&lt;TODAY(),"OVERDUE",IF($C208=TODAY(),"DUE TODAY",IF($C208&lt;=TODAY()+'Setup &amp; Lists'!$B$29,"DUE SOON","UPCOMING")))))</f>
        <v/>
      </c>
      <c r="Z208" s="9" t="str">
        <f aca="true">IF($D208="","",IF($C208="","",IF(OR($H208="Complete",$H208="Closed - No Action"),0,$C208-TODAY())))</f>
        <v/>
      </c>
    </row>
    <row r="209" customFormat="false" ht="15" hidden="false" customHeight="false" outlineLevel="0" collapsed="false">
      <c r="A209" s="4"/>
      <c r="B209" s="5"/>
      <c r="C209" s="5"/>
      <c r="D209" s="4"/>
      <c r="E209" s="4"/>
      <c r="F209" s="4"/>
      <c r="G209" s="4"/>
      <c r="H209" s="4"/>
      <c r="I209" s="5"/>
      <c r="J209" s="4"/>
      <c r="K209" s="4"/>
      <c r="L209" s="4"/>
      <c r="M209" s="4"/>
      <c r="N209" s="4"/>
      <c r="O209" s="6"/>
      <c r="P209" s="4"/>
      <c r="Q209" s="7"/>
      <c r="R209" s="4"/>
      <c r="S209" s="4"/>
      <c r="T209" s="6"/>
      <c r="U209" s="4"/>
      <c r="V209" s="4"/>
      <c r="W209" s="5"/>
      <c r="X209" s="4"/>
      <c r="Y209" s="8" t="str">
        <f aca="true">IF($D209="","",IF(OR($H209="Complete",$H209="Closed - No Action"),"COMPLETE",IF($C209&lt;TODAY(),"OVERDUE",IF($C209=TODAY(),"DUE TODAY",IF($C209&lt;=TODAY()+'Setup &amp; Lists'!$B$29,"DUE SOON","UPCOMING")))))</f>
        <v/>
      </c>
      <c r="Z209" s="9" t="str">
        <f aca="true">IF($D209="","",IF($C209="","",IF(OR($H209="Complete",$H209="Closed - No Action"),0,$C209-TODAY())))</f>
        <v/>
      </c>
    </row>
    <row r="210" customFormat="false" ht="15" hidden="false" customHeight="false" outlineLevel="0" collapsed="false">
      <c r="A210" s="4"/>
      <c r="B210" s="5"/>
      <c r="C210" s="5"/>
      <c r="D210" s="4"/>
      <c r="E210" s="4"/>
      <c r="F210" s="4"/>
      <c r="G210" s="4"/>
      <c r="H210" s="4"/>
      <c r="I210" s="5"/>
      <c r="J210" s="4"/>
      <c r="K210" s="4"/>
      <c r="L210" s="4"/>
      <c r="M210" s="4"/>
      <c r="N210" s="4"/>
      <c r="O210" s="6"/>
      <c r="P210" s="4"/>
      <c r="Q210" s="7"/>
      <c r="R210" s="4"/>
      <c r="S210" s="4"/>
      <c r="T210" s="6"/>
      <c r="U210" s="4"/>
      <c r="V210" s="4"/>
      <c r="W210" s="5"/>
      <c r="X210" s="4"/>
      <c r="Y210" s="8" t="str">
        <f aca="true">IF($D210="","",IF(OR($H210="Complete",$H210="Closed - No Action"),"COMPLETE",IF($C210&lt;TODAY(),"OVERDUE",IF($C210=TODAY(),"DUE TODAY",IF($C210&lt;=TODAY()+'Setup &amp; Lists'!$B$29,"DUE SOON","UPCOMING")))))</f>
        <v/>
      </c>
      <c r="Z210" s="9" t="str">
        <f aca="true">IF($D210="","",IF($C210="","",IF(OR($H210="Complete",$H210="Closed - No Action"),0,$C210-TODAY())))</f>
        <v/>
      </c>
    </row>
    <row r="211" customFormat="false" ht="15" hidden="false" customHeight="false" outlineLevel="0" collapsed="false">
      <c r="A211" s="4"/>
      <c r="B211" s="5"/>
      <c r="C211" s="5"/>
      <c r="D211" s="4"/>
      <c r="E211" s="4"/>
      <c r="F211" s="4"/>
      <c r="G211" s="4"/>
      <c r="H211" s="4"/>
      <c r="I211" s="5"/>
      <c r="J211" s="4"/>
      <c r="K211" s="4"/>
      <c r="L211" s="4"/>
      <c r="M211" s="4"/>
      <c r="N211" s="4"/>
      <c r="O211" s="6"/>
      <c r="P211" s="4"/>
      <c r="Q211" s="7"/>
      <c r="R211" s="4"/>
      <c r="S211" s="4"/>
      <c r="T211" s="6"/>
      <c r="U211" s="4"/>
      <c r="V211" s="4"/>
      <c r="W211" s="5"/>
      <c r="X211" s="4"/>
      <c r="Y211" s="8" t="str">
        <f aca="true">IF($D211="","",IF(OR($H211="Complete",$H211="Closed - No Action"),"COMPLETE",IF($C211&lt;TODAY(),"OVERDUE",IF($C211=TODAY(),"DUE TODAY",IF($C211&lt;=TODAY()+'Setup &amp; Lists'!$B$29,"DUE SOON","UPCOMING")))))</f>
        <v/>
      </c>
      <c r="Z211" s="9" t="str">
        <f aca="true">IF($D211="","",IF($C211="","",IF(OR($H211="Complete",$H211="Closed - No Action"),0,$C211-TODAY())))</f>
        <v/>
      </c>
    </row>
    <row r="212" customFormat="false" ht="15" hidden="false" customHeight="false" outlineLevel="0" collapsed="false">
      <c r="A212" s="4"/>
      <c r="B212" s="5"/>
      <c r="C212" s="5"/>
      <c r="D212" s="4"/>
      <c r="E212" s="4"/>
      <c r="F212" s="4"/>
      <c r="G212" s="4"/>
      <c r="H212" s="4"/>
      <c r="I212" s="5"/>
      <c r="J212" s="4"/>
      <c r="K212" s="4"/>
      <c r="L212" s="4"/>
      <c r="M212" s="4"/>
      <c r="N212" s="4"/>
      <c r="O212" s="6"/>
      <c r="P212" s="4"/>
      <c r="Q212" s="7"/>
      <c r="R212" s="4"/>
      <c r="S212" s="4"/>
      <c r="T212" s="6"/>
      <c r="U212" s="4"/>
      <c r="V212" s="4"/>
      <c r="W212" s="5"/>
      <c r="X212" s="4"/>
      <c r="Y212" s="8" t="str">
        <f aca="true">IF($D212="","",IF(OR($H212="Complete",$H212="Closed - No Action"),"COMPLETE",IF($C212&lt;TODAY(),"OVERDUE",IF($C212=TODAY(),"DUE TODAY",IF($C212&lt;=TODAY()+'Setup &amp; Lists'!$B$29,"DUE SOON","UPCOMING")))))</f>
        <v/>
      </c>
      <c r="Z212" s="9" t="str">
        <f aca="true">IF($D212="","",IF($C212="","",IF(OR($H212="Complete",$H212="Closed - No Action"),0,$C212-TODAY())))</f>
        <v/>
      </c>
    </row>
    <row r="213" customFormat="false" ht="15" hidden="false" customHeight="false" outlineLevel="0" collapsed="false">
      <c r="A213" s="4"/>
      <c r="B213" s="5"/>
      <c r="C213" s="5"/>
      <c r="D213" s="4"/>
      <c r="E213" s="4"/>
      <c r="F213" s="4"/>
      <c r="G213" s="4"/>
      <c r="H213" s="4"/>
      <c r="I213" s="5"/>
      <c r="J213" s="4"/>
      <c r="K213" s="4"/>
      <c r="L213" s="4"/>
      <c r="M213" s="4"/>
      <c r="N213" s="4"/>
      <c r="O213" s="6"/>
      <c r="P213" s="4"/>
      <c r="Q213" s="7"/>
      <c r="R213" s="4"/>
      <c r="S213" s="4"/>
      <c r="T213" s="6"/>
      <c r="U213" s="4"/>
      <c r="V213" s="4"/>
      <c r="W213" s="5"/>
      <c r="X213" s="4"/>
      <c r="Y213" s="8" t="str">
        <f aca="true">IF($D213="","",IF(OR($H213="Complete",$H213="Closed - No Action"),"COMPLETE",IF($C213&lt;TODAY(),"OVERDUE",IF($C213=TODAY(),"DUE TODAY",IF($C213&lt;=TODAY()+'Setup &amp; Lists'!$B$29,"DUE SOON","UPCOMING")))))</f>
        <v/>
      </c>
      <c r="Z213" s="9" t="str">
        <f aca="true">IF($D213="","",IF($C213="","",IF(OR($H213="Complete",$H213="Closed - No Action"),0,$C213-TODAY())))</f>
        <v/>
      </c>
    </row>
    <row r="214" customFormat="false" ht="15" hidden="false" customHeight="false" outlineLevel="0" collapsed="false">
      <c r="A214" s="4"/>
      <c r="B214" s="5"/>
      <c r="C214" s="5"/>
      <c r="D214" s="4"/>
      <c r="E214" s="4"/>
      <c r="F214" s="4"/>
      <c r="G214" s="4"/>
      <c r="H214" s="4"/>
      <c r="I214" s="5"/>
      <c r="J214" s="4"/>
      <c r="K214" s="4"/>
      <c r="L214" s="4"/>
      <c r="M214" s="4"/>
      <c r="N214" s="4"/>
      <c r="O214" s="6"/>
      <c r="P214" s="4"/>
      <c r="Q214" s="7"/>
      <c r="R214" s="4"/>
      <c r="S214" s="4"/>
      <c r="T214" s="6"/>
      <c r="U214" s="4"/>
      <c r="V214" s="4"/>
      <c r="W214" s="5"/>
      <c r="X214" s="4"/>
      <c r="Y214" s="8" t="str">
        <f aca="true">IF($D214="","",IF(OR($H214="Complete",$H214="Closed - No Action"),"COMPLETE",IF($C214&lt;TODAY(),"OVERDUE",IF($C214=TODAY(),"DUE TODAY",IF($C214&lt;=TODAY()+'Setup &amp; Lists'!$B$29,"DUE SOON","UPCOMING")))))</f>
        <v/>
      </c>
      <c r="Z214" s="9" t="str">
        <f aca="true">IF($D214="","",IF($C214="","",IF(OR($H214="Complete",$H214="Closed - No Action"),0,$C214-TODAY())))</f>
        <v/>
      </c>
    </row>
    <row r="215" customFormat="false" ht="15" hidden="false" customHeight="false" outlineLevel="0" collapsed="false">
      <c r="A215" s="4"/>
      <c r="B215" s="5"/>
      <c r="C215" s="5"/>
      <c r="D215" s="4"/>
      <c r="E215" s="4"/>
      <c r="F215" s="4"/>
      <c r="G215" s="4"/>
      <c r="H215" s="4"/>
      <c r="I215" s="5"/>
      <c r="J215" s="4"/>
      <c r="K215" s="4"/>
      <c r="L215" s="4"/>
      <c r="M215" s="4"/>
      <c r="N215" s="4"/>
      <c r="O215" s="6"/>
      <c r="P215" s="4"/>
      <c r="Q215" s="7"/>
      <c r="R215" s="4"/>
      <c r="S215" s="4"/>
      <c r="T215" s="6"/>
      <c r="U215" s="4"/>
      <c r="V215" s="4"/>
      <c r="W215" s="5"/>
      <c r="X215" s="4"/>
      <c r="Y215" s="8" t="str">
        <f aca="true">IF($D215="","",IF(OR($H215="Complete",$H215="Closed - No Action"),"COMPLETE",IF($C215&lt;TODAY(),"OVERDUE",IF($C215=TODAY(),"DUE TODAY",IF($C215&lt;=TODAY()+'Setup &amp; Lists'!$B$29,"DUE SOON","UPCOMING")))))</f>
        <v/>
      </c>
      <c r="Z215" s="9" t="str">
        <f aca="true">IF($D215="","",IF($C215="","",IF(OR($H215="Complete",$H215="Closed - No Action"),0,$C215-TODAY())))</f>
        <v/>
      </c>
    </row>
    <row r="216" customFormat="false" ht="15" hidden="false" customHeight="false" outlineLevel="0" collapsed="false">
      <c r="A216" s="4"/>
      <c r="B216" s="5"/>
      <c r="C216" s="5"/>
      <c r="D216" s="4"/>
      <c r="E216" s="4"/>
      <c r="F216" s="4"/>
      <c r="G216" s="4"/>
      <c r="H216" s="4"/>
      <c r="I216" s="5"/>
      <c r="J216" s="4"/>
      <c r="K216" s="4"/>
      <c r="L216" s="4"/>
      <c r="M216" s="4"/>
      <c r="N216" s="4"/>
      <c r="O216" s="6"/>
      <c r="P216" s="4"/>
      <c r="Q216" s="7"/>
      <c r="R216" s="4"/>
      <c r="S216" s="4"/>
      <c r="T216" s="6"/>
      <c r="U216" s="4"/>
      <c r="V216" s="4"/>
      <c r="W216" s="5"/>
      <c r="X216" s="4"/>
      <c r="Y216" s="8" t="str">
        <f aca="true">IF($D216="","",IF(OR($H216="Complete",$H216="Closed - No Action"),"COMPLETE",IF($C216&lt;TODAY(),"OVERDUE",IF($C216=TODAY(),"DUE TODAY",IF($C216&lt;=TODAY()+'Setup &amp; Lists'!$B$29,"DUE SOON","UPCOMING")))))</f>
        <v/>
      </c>
      <c r="Z216" s="9" t="str">
        <f aca="true">IF($D216="","",IF($C216="","",IF(OR($H216="Complete",$H216="Closed - No Action"),0,$C216-TODAY())))</f>
        <v/>
      </c>
    </row>
    <row r="217" customFormat="false" ht="15" hidden="false" customHeight="false" outlineLevel="0" collapsed="false">
      <c r="A217" s="4"/>
      <c r="B217" s="5"/>
      <c r="C217" s="5"/>
      <c r="D217" s="4"/>
      <c r="E217" s="4"/>
      <c r="F217" s="4"/>
      <c r="G217" s="4"/>
      <c r="H217" s="4"/>
      <c r="I217" s="5"/>
      <c r="J217" s="4"/>
      <c r="K217" s="4"/>
      <c r="L217" s="4"/>
      <c r="M217" s="4"/>
      <c r="N217" s="4"/>
      <c r="O217" s="6"/>
      <c r="P217" s="4"/>
      <c r="Q217" s="7"/>
      <c r="R217" s="4"/>
      <c r="S217" s="4"/>
      <c r="T217" s="6"/>
      <c r="U217" s="4"/>
      <c r="V217" s="4"/>
      <c r="W217" s="5"/>
      <c r="X217" s="4"/>
      <c r="Y217" s="8" t="str">
        <f aca="true">IF($D217="","",IF(OR($H217="Complete",$H217="Closed - No Action"),"COMPLETE",IF($C217&lt;TODAY(),"OVERDUE",IF($C217=TODAY(),"DUE TODAY",IF($C217&lt;=TODAY()+'Setup &amp; Lists'!$B$29,"DUE SOON","UPCOMING")))))</f>
        <v/>
      </c>
      <c r="Z217" s="9" t="str">
        <f aca="true">IF($D217="","",IF($C217="","",IF(OR($H217="Complete",$H217="Closed - No Action"),0,$C217-TODAY())))</f>
        <v/>
      </c>
    </row>
    <row r="218" customFormat="false" ht="15" hidden="false" customHeight="false" outlineLevel="0" collapsed="false">
      <c r="A218" s="4"/>
      <c r="B218" s="5"/>
      <c r="C218" s="5"/>
      <c r="D218" s="4"/>
      <c r="E218" s="4"/>
      <c r="F218" s="4"/>
      <c r="G218" s="4"/>
      <c r="H218" s="4"/>
      <c r="I218" s="5"/>
      <c r="J218" s="4"/>
      <c r="K218" s="4"/>
      <c r="L218" s="4"/>
      <c r="M218" s="4"/>
      <c r="N218" s="4"/>
      <c r="O218" s="6"/>
      <c r="P218" s="4"/>
      <c r="Q218" s="7"/>
      <c r="R218" s="4"/>
      <c r="S218" s="4"/>
      <c r="T218" s="6"/>
      <c r="U218" s="4"/>
      <c r="V218" s="4"/>
      <c r="W218" s="5"/>
      <c r="X218" s="4"/>
      <c r="Y218" s="8" t="str">
        <f aca="true">IF($D218="","",IF(OR($H218="Complete",$H218="Closed - No Action"),"COMPLETE",IF($C218&lt;TODAY(),"OVERDUE",IF($C218=TODAY(),"DUE TODAY",IF($C218&lt;=TODAY()+'Setup &amp; Lists'!$B$29,"DUE SOON","UPCOMING")))))</f>
        <v/>
      </c>
      <c r="Z218" s="9" t="str">
        <f aca="true">IF($D218="","",IF($C218="","",IF(OR($H218="Complete",$H218="Closed - No Action"),0,$C218-TODAY())))</f>
        <v/>
      </c>
    </row>
    <row r="219" customFormat="false" ht="15" hidden="false" customHeight="false" outlineLevel="0" collapsed="false">
      <c r="A219" s="4"/>
      <c r="B219" s="5"/>
      <c r="C219" s="5"/>
      <c r="D219" s="4"/>
      <c r="E219" s="4"/>
      <c r="F219" s="4"/>
      <c r="G219" s="4"/>
      <c r="H219" s="4"/>
      <c r="I219" s="5"/>
      <c r="J219" s="4"/>
      <c r="K219" s="4"/>
      <c r="L219" s="4"/>
      <c r="M219" s="4"/>
      <c r="N219" s="4"/>
      <c r="O219" s="6"/>
      <c r="P219" s="4"/>
      <c r="Q219" s="7"/>
      <c r="R219" s="4"/>
      <c r="S219" s="4"/>
      <c r="T219" s="6"/>
      <c r="U219" s="4"/>
      <c r="V219" s="4"/>
      <c r="W219" s="5"/>
      <c r="X219" s="4"/>
      <c r="Y219" s="8" t="str">
        <f aca="true">IF($D219="","",IF(OR($H219="Complete",$H219="Closed - No Action"),"COMPLETE",IF($C219&lt;TODAY(),"OVERDUE",IF($C219=TODAY(),"DUE TODAY",IF($C219&lt;=TODAY()+'Setup &amp; Lists'!$B$29,"DUE SOON","UPCOMING")))))</f>
        <v/>
      </c>
      <c r="Z219" s="9" t="str">
        <f aca="true">IF($D219="","",IF($C219="","",IF(OR($H219="Complete",$H219="Closed - No Action"),0,$C219-TODAY())))</f>
        <v/>
      </c>
    </row>
    <row r="220" customFormat="false" ht="15" hidden="false" customHeight="false" outlineLevel="0" collapsed="false">
      <c r="A220" s="4"/>
      <c r="B220" s="5"/>
      <c r="C220" s="5"/>
      <c r="D220" s="4"/>
      <c r="E220" s="4"/>
      <c r="F220" s="4"/>
      <c r="G220" s="4"/>
      <c r="H220" s="4"/>
      <c r="I220" s="5"/>
      <c r="J220" s="4"/>
      <c r="K220" s="4"/>
      <c r="L220" s="4"/>
      <c r="M220" s="4"/>
      <c r="N220" s="4"/>
      <c r="O220" s="6"/>
      <c r="P220" s="4"/>
      <c r="Q220" s="7"/>
      <c r="R220" s="4"/>
      <c r="S220" s="4"/>
      <c r="T220" s="6"/>
      <c r="U220" s="4"/>
      <c r="V220" s="4"/>
      <c r="W220" s="5"/>
      <c r="X220" s="4"/>
      <c r="Y220" s="8" t="str">
        <f aca="true">IF($D220="","",IF(OR($H220="Complete",$H220="Closed - No Action"),"COMPLETE",IF($C220&lt;TODAY(),"OVERDUE",IF($C220=TODAY(),"DUE TODAY",IF($C220&lt;=TODAY()+'Setup &amp; Lists'!$B$29,"DUE SOON","UPCOMING")))))</f>
        <v/>
      </c>
      <c r="Z220" s="9" t="str">
        <f aca="true">IF($D220="","",IF($C220="","",IF(OR($H220="Complete",$H220="Closed - No Action"),0,$C220-TODAY())))</f>
        <v/>
      </c>
    </row>
    <row r="221" customFormat="false" ht="15" hidden="false" customHeight="false" outlineLevel="0" collapsed="false">
      <c r="A221" s="4"/>
      <c r="B221" s="5"/>
      <c r="C221" s="5"/>
      <c r="D221" s="4"/>
      <c r="E221" s="4"/>
      <c r="F221" s="4"/>
      <c r="G221" s="4"/>
      <c r="H221" s="4"/>
      <c r="I221" s="5"/>
      <c r="J221" s="4"/>
      <c r="K221" s="4"/>
      <c r="L221" s="4"/>
      <c r="M221" s="4"/>
      <c r="N221" s="4"/>
      <c r="O221" s="6"/>
      <c r="P221" s="4"/>
      <c r="Q221" s="7"/>
      <c r="R221" s="4"/>
      <c r="S221" s="4"/>
      <c r="T221" s="6"/>
      <c r="U221" s="4"/>
      <c r="V221" s="4"/>
      <c r="W221" s="5"/>
      <c r="X221" s="4"/>
      <c r="Y221" s="8" t="str">
        <f aca="true">IF($D221="","",IF(OR($H221="Complete",$H221="Closed - No Action"),"COMPLETE",IF($C221&lt;TODAY(),"OVERDUE",IF($C221=TODAY(),"DUE TODAY",IF($C221&lt;=TODAY()+'Setup &amp; Lists'!$B$29,"DUE SOON","UPCOMING")))))</f>
        <v/>
      </c>
      <c r="Z221" s="9" t="str">
        <f aca="true">IF($D221="","",IF($C221="","",IF(OR($H221="Complete",$H221="Closed - No Action"),0,$C221-TODAY())))</f>
        <v/>
      </c>
    </row>
    <row r="222" customFormat="false" ht="15" hidden="false" customHeight="false" outlineLevel="0" collapsed="false">
      <c r="A222" s="4"/>
      <c r="B222" s="5"/>
      <c r="C222" s="5"/>
      <c r="D222" s="4"/>
      <c r="E222" s="4"/>
      <c r="F222" s="4"/>
      <c r="G222" s="4"/>
      <c r="H222" s="4"/>
      <c r="I222" s="5"/>
      <c r="J222" s="4"/>
      <c r="K222" s="4"/>
      <c r="L222" s="4"/>
      <c r="M222" s="4"/>
      <c r="N222" s="4"/>
      <c r="O222" s="6"/>
      <c r="P222" s="4"/>
      <c r="Q222" s="7"/>
      <c r="R222" s="4"/>
      <c r="S222" s="4"/>
      <c r="T222" s="6"/>
      <c r="U222" s="4"/>
      <c r="V222" s="4"/>
      <c r="W222" s="5"/>
      <c r="X222" s="4"/>
      <c r="Y222" s="8" t="str">
        <f aca="true">IF($D222="","",IF(OR($H222="Complete",$H222="Closed - No Action"),"COMPLETE",IF($C222&lt;TODAY(),"OVERDUE",IF($C222=TODAY(),"DUE TODAY",IF($C222&lt;=TODAY()+'Setup &amp; Lists'!$B$29,"DUE SOON","UPCOMING")))))</f>
        <v/>
      </c>
      <c r="Z222" s="9" t="str">
        <f aca="true">IF($D222="","",IF($C222="","",IF(OR($H222="Complete",$H222="Closed - No Action"),0,$C222-TODAY())))</f>
        <v/>
      </c>
    </row>
    <row r="223" customFormat="false" ht="15" hidden="false" customHeight="false" outlineLevel="0" collapsed="false">
      <c r="A223" s="4"/>
      <c r="B223" s="5"/>
      <c r="C223" s="5"/>
      <c r="D223" s="4"/>
      <c r="E223" s="4"/>
      <c r="F223" s="4"/>
      <c r="G223" s="4"/>
      <c r="H223" s="4"/>
      <c r="I223" s="5"/>
      <c r="J223" s="4"/>
      <c r="K223" s="4"/>
      <c r="L223" s="4"/>
      <c r="M223" s="4"/>
      <c r="N223" s="4"/>
      <c r="O223" s="6"/>
      <c r="P223" s="4"/>
      <c r="Q223" s="7"/>
      <c r="R223" s="4"/>
      <c r="S223" s="4"/>
      <c r="T223" s="6"/>
      <c r="U223" s="4"/>
      <c r="V223" s="4"/>
      <c r="W223" s="5"/>
      <c r="X223" s="4"/>
      <c r="Y223" s="8" t="str">
        <f aca="true">IF($D223="","",IF(OR($H223="Complete",$H223="Closed - No Action"),"COMPLETE",IF($C223&lt;TODAY(),"OVERDUE",IF($C223=TODAY(),"DUE TODAY",IF($C223&lt;=TODAY()+'Setup &amp; Lists'!$B$29,"DUE SOON","UPCOMING")))))</f>
        <v/>
      </c>
      <c r="Z223" s="9" t="str">
        <f aca="true">IF($D223="","",IF($C223="","",IF(OR($H223="Complete",$H223="Closed - No Action"),0,$C223-TODAY())))</f>
        <v/>
      </c>
    </row>
    <row r="224" customFormat="false" ht="15" hidden="false" customHeight="false" outlineLevel="0" collapsed="false">
      <c r="A224" s="4"/>
      <c r="B224" s="5"/>
      <c r="C224" s="5"/>
      <c r="D224" s="4"/>
      <c r="E224" s="4"/>
      <c r="F224" s="4"/>
      <c r="G224" s="4"/>
      <c r="H224" s="4"/>
      <c r="I224" s="5"/>
      <c r="J224" s="4"/>
      <c r="K224" s="4"/>
      <c r="L224" s="4"/>
      <c r="M224" s="4"/>
      <c r="N224" s="4"/>
      <c r="O224" s="6"/>
      <c r="P224" s="4"/>
      <c r="Q224" s="7"/>
      <c r="R224" s="4"/>
      <c r="S224" s="4"/>
      <c r="T224" s="6"/>
      <c r="U224" s="4"/>
      <c r="V224" s="4"/>
      <c r="W224" s="5"/>
      <c r="X224" s="4"/>
      <c r="Y224" s="8" t="str">
        <f aca="true">IF($D224="","",IF(OR($H224="Complete",$H224="Closed - No Action"),"COMPLETE",IF($C224&lt;TODAY(),"OVERDUE",IF($C224=TODAY(),"DUE TODAY",IF($C224&lt;=TODAY()+'Setup &amp; Lists'!$B$29,"DUE SOON","UPCOMING")))))</f>
        <v/>
      </c>
      <c r="Z224" s="9" t="str">
        <f aca="true">IF($D224="","",IF($C224="","",IF(OR($H224="Complete",$H224="Closed - No Action"),0,$C224-TODAY())))</f>
        <v/>
      </c>
    </row>
    <row r="225" customFormat="false" ht="15" hidden="false" customHeight="false" outlineLevel="0" collapsed="false">
      <c r="A225" s="4"/>
      <c r="B225" s="5"/>
      <c r="C225" s="5"/>
      <c r="D225" s="4"/>
      <c r="E225" s="4"/>
      <c r="F225" s="4"/>
      <c r="G225" s="4"/>
      <c r="H225" s="4"/>
      <c r="I225" s="5"/>
      <c r="J225" s="4"/>
      <c r="K225" s="4"/>
      <c r="L225" s="4"/>
      <c r="M225" s="4"/>
      <c r="N225" s="4"/>
      <c r="O225" s="6"/>
      <c r="P225" s="4"/>
      <c r="Q225" s="7"/>
      <c r="R225" s="4"/>
      <c r="S225" s="4"/>
      <c r="T225" s="6"/>
      <c r="U225" s="4"/>
      <c r="V225" s="4"/>
      <c r="W225" s="5"/>
      <c r="X225" s="4"/>
      <c r="Y225" s="8" t="str">
        <f aca="true">IF($D225="","",IF(OR($H225="Complete",$H225="Closed - No Action"),"COMPLETE",IF($C225&lt;TODAY(),"OVERDUE",IF($C225=TODAY(),"DUE TODAY",IF($C225&lt;=TODAY()+'Setup &amp; Lists'!$B$29,"DUE SOON","UPCOMING")))))</f>
        <v/>
      </c>
      <c r="Z225" s="9" t="str">
        <f aca="true">IF($D225="","",IF($C225="","",IF(OR($H225="Complete",$H225="Closed - No Action"),0,$C225-TODAY())))</f>
        <v/>
      </c>
    </row>
    <row r="226" customFormat="false" ht="15" hidden="false" customHeight="false" outlineLevel="0" collapsed="false">
      <c r="A226" s="4"/>
      <c r="B226" s="5"/>
      <c r="C226" s="5"/>
      <c r="D226" s="4"/>
      <c r="E226" s="4"/>
      <c r="F226" s="4"/>
      <c r="G226" s="4"/>
      <c r="H226" s="4"/>
      <c r="I226" s="5"/>
      <c r="J226" s="4"/>
      <c r="K226" s="4"/>
      <c r="L226" s="4"/>
      <c r="M226" s="4"/>
      <c r="N226" s="4"/>
      <c r="O226" s="6"/>
      <c r="P226" s="4"/>
      <c r="Q226" s="7"/>
      <c r="R226" s="4"/>
      <c r="S226" s="4"/>
      <c r="T226" s="6"/>
      <c r="U226" s="4"/>
      <c r="V226" s="4"/>
      <c r="W226" s="5"/>
      <c r="X226" s="4"/>
      <c r="Y226" s="8" t="str">
        <f aca="true">IF($D226="","",IF(OR($H226="Complete",$H226="Closed - No Action"),"COMPLETE",IF($C226&lt;TODAY(),"OVERDUE",IF($C226=TODAY(),"DUE TODAY",IF($C226&lt;=TODAY()+'Setup &amp; Lists'!$B$29,"DUE SOON","UPCOMING")))))</f>
        <v/>
      </c>
      <c r="Z226" s="9" t="str">
        <f aca="true">IF($D226="","",IF($C226="","",IF(OR($H226="Complete",$H226="Closed - No Action"),0,$C226-TODAY())))</f>
        <v/>
      </c>
    </row>
    <row r="227" customFormat="false" ht="15" hidden="false" customHeight="false" outlineLevel="0" collapsed="false">
      <c r="A227" s="4"/>
      <c r="B227" s="5"/>
      <c r="C227" s="5"/>
      <c r="D227" s="4"/>
      <c r="E227" s="4"/>
      <c r="F227" s="4"/>
      <c r="G227" s="4"/>
      <c r="H227" s="4"/>
      <c r="I227" s="5"/>
      <c r="J227" s="4"/>
      <c r="K227" s="4"/>
      <c r="L227" s="4"/>
      <c r="M227" s="4"/>
      <c r="N227" s="4"/>
      <c r="O227" s="6"/>
      <c r="P227" s="4"/>
      <c r="Q227" s="7"/>
      <c r="R227" s="4"/>
      <c r="S227" s="4"/>
      <c r="T227" s="6"/>
      <c r="U227" s="4"/>
      <c r="V227" s="4"/>
      <c r="W227" s="5"/>
      <c r="X227" s="4"/>
      <c r="Y227" s="8" t="str">
        <f aca="true">IF($D227="","",IF(OR($H227="Complete",$H227="Closed - No Action"),"COMPLETE",IF($C227&lt;TODAY(),"OVERDUE",IF($C227=TODAY(),"DUE TODAY",IF($C227&lt;=TODAY()+'Setup &amp; Lists'!$B$29,"DUE SOON","UPCOMING")))))</f>
        <v/>
      </c>
      <c r="Z227" s="9" t="str">
        <f aca="true">IF($D227="","",IF($C227="","",IF(OR($H227="Complete",$H227="Closed - No Action"),0,$C227-TODAY())))</f>
        <v/>
      </c>
    </row>
    <row r="228" customFormat="false" ht="15" hidden="false" customHeight="false" outlineLevel="0" collapsed="false">
      <c r="A228" s="4"/>
      <c r="B228" s="5"/>
      <c r="C228" s="5"/>
      <c r="D228" s="4"/>
      <c r="E228" s="4"/>
      <c r="F228" s="4"/>
      <c r="G228" s="4"/>
      <c r="H228" s="4"/>
      <c r="I228" s="5"/>
      <c r="J228" s="4"/>
      <c r="K228" s="4"/>
      <c r="L228" s="4"/>
      <c r="M228" s="4"/>
      <c r="N228" s="4"/>
      <c r="O228" s="6"/>
      <c r="P228" s="4"/>
      <c r="Q228" s="7"/>
      <c r="R228" s="4"/>
      <c r="S228" s="4"/>
      <c r="T228" s="6"/>
      <c r="U228" s="4"/>
      <c r="V228" s="4"/>
      <c r="W228" s="5"/>
      <c r="X228" s="4"/>
      <c r="Y228" s="8" t="str">
        <f aca="true">IF($D228="","",IF(OR($H228="Complete",$H228="Closed - No Action"),"COMPLETE",IF($C228&lt;TODAY(),"OVERDUE",IF($C228=TODAY(),"DUE TODAY",IF($C228&lt;=TODAY()+'Setup &amp; Lists'!$B$29,"DUE SOON","UPCOMING")))))</f>
        <v/>
      </c>
      <c r="Z228" s="9" t="str">
        <f aca="true">IF($D228="","",IF($C228="","",IF(OR($H228="Complete",$H228="Closed - No Action"),0,$C228-TODAY())))</f>
        <v/>
      </c>
    </row>
    <row r="229" customFormat="false" ht="15" hidden="false" customHeight="false" outlineLevel="0" collapsed="false">
      <c r="A229" s="4"/>
      <c r="B229" s="5"/>
      <c r="C229" s="5"/>
      <c r="D229" s="4"/>
      <c r="E229" s="4"/>
      <c r="F229" s="4"/>
      <c r="G229" s="4"/>
      <c r="H229" s="4"/>
      <c r="I229" s="5"/>
      <c r="J229" s="4"/>
      <c r="K229" s="4"/>
      <c r="L229" s="4"/>
      <c r="M229" s="4"/>
      <c r="N229" s="4"/>
      <c r="O229" s="6"/>
      <c r="P229" s="4"/>
      <c r="Q229" s="7"/>
      <c r="R229" s="4"/>
      <c r="S229" s="4"/>
      <c r="T229" s="6"/>
      <c r="U229" s="4"/>
      <c r="V229" s="4"/>
      <c r="W229" s="5"/>
      <c r="X229" s="4"/>
      <c r="Y229" s="8" t="str">
        <f aca="true">IF($D229="","",IF(OR($H229="Complete",$H229="Closed - No Action"),"COMPLETE",IF($C229&lt;TODAY(),"OVERDUE",IF($C229=TODAY(),"DUE TODAY",IF($C229&lt;=TODAY()+'Setup &amp; Lists'!$B$29,"DUE SOON","UPCOMING")))))</f>
        <v/>
      </c>
      <c r="Z229" s="9" t="str">
        <f aca="true">IF($D229="","",IF($C229="","",IF(OR($H229="Complete",$H229="Closed - No Action"),0,$C229-TODAY())))</f>
        <v/>
      </c>
    </row>
    <row r="230" customFormat="false" ht="15" hidden="false" customHeight="false" outlineLevel="0" collapsed="false">
      <c r="A230" s="4"/>
      <c r="B230" s="5"/>
      <c r="C230" s="5"/>
      <c r="D230" s="4"/>
      <c r="E230" s="4"/>
      <c r="F230" s="4"/>
      <c r="G230" s="4"/>
      <c r="H230" s="4"/>
      <c r="I230" s="5"/>
      <c r="J230" s="4"/>
      <c r="K230" s="4"/>
      <c r="L230" s="4"/>
      <c r="M230" s="4"/>
      <c r="N230" s="4"/>
      <c r="O230" s="6"/>
      <c r="P230" s="4"/>
      <c r="Q230" s="7"/>
      <c r="R230" s="4"/>
      <c r="S230" s="4"/>
      <c r="T230" s="6"/>
      <c r="U230" s="4"/>
      <c r="V230" s="4"/>
      <c r="W230" s="5"/>
      <c r="X230" s="4"/>
      <c r="Y230" s="8" t="str">
        <f aca="true">IF($D230="","",IF(OR($H230="Complete",$H230="Closed - No Action"),"COMPLETE",IF($C230&lt;TODAY(),"OVERDUE",IF($C230=TODAY(),"DUE TODAY",IF($C230&lt;=TODAY()+'Setup &amp; Lists'!$B$29,"DUE SOON","UPCOMING")))))</f>
        <v/>
      </c>
      <c r="Z230" s="9" t="str">
        <f aca="true">IF($D230="","",IF($C230="","",IF(OR($H230="Complete",$H230="Closed - No Action"),0,$C230-TODAY())))</f>
        <v/>
      </c>
    </row>
    <row r="231" customFormat="false" ht="15" hidden="false" customHeight="false" outlineLevel="0" collapsed="false">
      <c r="A231" s="4"/>
      <c r="B231" s="5"/>
      <c r="C231" s="5"/>
      <c r="D231" s="4"/>
      <c r="E231" s="4"/>
      <c r="F231" s="4"/>
      <c r="G231" s="4"/>
      <c r="H231" s="4"/>
      <c r="I231" s="5"/>
      <c r="J231" s="4"/>
      <c r="K231" s="4"/>
      <c r="L231" s="4"/>
      <c r="M231" s="4"/>
      <c r="N231" s="4"/>
      <c r="O231" s="6"/>
      <c r="P231" s="4"/>
      <c r="Q231" s="7"/>
      <c r="R231" s="4"/>
      <c r="S231" s="4"/>
      <c r="T231" s="6"/>
      <c r="U231" s="4"/>
      <c r="V231" s="4"/>
      <c r="W231" s="5"/>
      <c r="X231" s="4"/>
      <c r="Y231" s="8" t="str">
        <f aca="true">IF($D231="","",IF(OR($H231="Complete",$H231="Closed - No Action"),"COMPLETE",IF($C231&lt;TODAY(),"OVERDUE",IF($C231=TODAY(),"DUE TODAY",IF($C231&lt;=TODAY()+'Setup &amp; Lists'!$B$29,"DUE SOON","UPCOMING")))))</f>
        <v/>
      </c>
      <c r="Z231" s="9" t="str">
        <f aca="true">IF($D231="","",IF($C231="","",IF(OR($H231="Complete",$H231="Closed - No Action"),0,$C231-TODAY())))</f>
        <v/>
      </c>
    </row>
    <row r="232" customFormat="false" ht="15" hidden="false" customHeight="false" outlineLevel="0" collapsed="false">
      <c r="A232" s="4"/>
      <c r="B232" s="5"/>
      <c r="C232" s="5"/>
      <c r="D232" s="4"/>
      <c r="E232" s="4"/>
      <c r="F232" s="4"/>
      <c r="G232" s="4"/>
      <c r="H232" s="4"/>
      <c r="I232" s="5"/>
      <c r="J232" s="4"/>
      <c r="K232" s="4"/>
      <c r="L232" s="4"/>
      <c r="M232" s="4"/>
      <c r="N232" s="4"/>
      <c r="O232" s="6"/>
      <c r="P232" s="4"/>
      <c r="Q232" s="7"/>
      <c r="R232" s="4"/>
      <c r="S232" s="4"/>
      <c r="T232" s="6"/>
      <c r="U232" s="4"/>
      <c r="V232" s="4"/>
      <c r="W232" s="5"/>
      <c r="X232" s="4"/>
      <c r="Y232" s="8" t="str">
        <f aca="true">IF($D232="","",IF(OR($H232="Complete",$H232="Closed - No Action"),"COMPLETE",IF($C232&lt;TODAY(),"OVERDUE",IF($C232=TODAY(),"DUE TODAY",IF($C232&lt;=TODAY()+'Setup &amp; Lists'!$B$29,"DUE SOON","UPCOMING")))))</f>
        <v/>
      </c>
      <c r="Z232" s="9" t="str">
        <f aca="true">IF($D232="","",IF($C232="","",IF(OR($H232="Complete",$H232="Closed - No Action"),0,$C232-TODAY())))</f>
        <v/>
      </c>
    </row>
    <row r="233" customFormat="false" ht="15" hidden="false" customHeight="false" outlineLevel="0" collapsed="false">
      <c r="A233" s="4"/>
      <c r="B233" s="5"/>
      <c r="C233" s="5"/>
      <c r="D233" s="4"/>
      <c r="E233" s="4"/>
      <c r="F233" s="4"/>
      <c r="G233" s="4"/>
      <c r="H233" s="4"/>
      <c r="I233" s="5"/>
      <c r="J233" s="4"/>
      <c r="K233" s="4"/>
      <c r="L233" s="4"/>
      <c r="M233" s="4"/>
      <c r="N233" s="4"/>
      <c r="O233" s="6"/>
      <c r="P233" s="4"/>
      <c r="Q233" s="7"/>
      <c r="R233" s="4"/>
      <c r="S233" s="4"/>
      <c r="T233" s="6"/>
      <c r="U233" s="4"/>
      <c r="V233" s="4"/>
      <c r="W233" s="5"/>
      <c r="X233" s="4"/>
      <c r="Y233" s="8" t="str">
        <f aca="true">IF($D233="","",IF(OR($H233="Complete",$H233="Closed - No Action"),"COMPLETE",IF($C233&lt;TODAY(),"OVERDUE",IF($C233=TODAY(),"DUE TODAY",IF($C233&lt;=TODAY()+'Setup &amp; Lists'!$B$29,"DUE SOON","UPCOMING")))))</f>
        <v/>
      </c>
      <c r="Z233" s="9" t="str">
        <f aca="true">IF($D233="","",IF($C233="","",IF(OR($H233="Complete",$H233="Closed - No Action"),0,$C233-TODAY())))</f>
        <v/>
      </c>
    </row>
    <row r="234" customFormat="false" ht="15" hidden="false" customHeight="false" outlineLevel="0" collapsed="false">
      <c r="A234" s="4"/>
      <c r="B234" s="5"/>
      <c r="C234" s="5"/>
      <c r="D234" s="4"/>
      <c r="E234" s="4"/>
      <c r="F234" s="4"/>
      <c r="G234" s="4"/>
      <c r="H234" s="4"/>
      <c r="I234" s="5"/>
      <c r="J234" s="4"/>
      <c r="K234" s="4"/>
      <c r="L234" s="4"/>
      <c r="M234" s="4"/>
      <c r="N234" s="4"/>
      <c r="O234" s="6"/>
      <c r="P234" s="4"/>
      <c r="Q234" s="7"/>
      <c r="R234" s="4"/>
      <c r="S234" s="4"/>
      <c r="T234" s="6"/>
      <c r="U234" s="4"/>
      <c r="V234" s="4"/>
      <c r="W234" s="5"/>
      <c r="X234" s="4"/>
      <c r="Y234" s="8" t="str">
        <f aca="true">IF($D234="","",IF(OR($H234="Complete",$H234="Closed - No Action"),"COMPLETE",IF($C234&lt;TODAY(),"OVERDUE",IF($C234=TODAY(),"DUE TODAY",IF($C234&lt;=TODAY()+'Setup &amp; Lists'!$B$29,"DUE SOON","UPCOMING")))))</f>
        <v/>
      </c>
      <c r="Z234" s="9" t="str">
        <f aca="true">IF($D234="","",IF($C234="","",IF(OR($H234="Complete",$H234="Closed - No Action"),0,$C234-TODAY())))</f>
        <v/>
      </c>
    </row>
    <row r="235" customFormat="false" ht="15" hidden="false" customHeight="false" outlineLevel="0" collapsed="false">
      <c r="A235" s="4"/>
      <c r="B235" s="5"/>
      <c r="C235" s="5"/>
      <c r="D235" s="4"/>
      <c r="E235" s="4"/>
      <c r="F235" s="4"/>
      <c r="G235" s="4"/>
      <c r="H235" s="4"/>
      <c r="I235" s="5"/>
      <c r="J235" s="4"/>
      <c r="K235" s="4"/>
      <c r="L235" s="4"/>
      <c r="M235" s="4"/>
      <c r="N235" s="4"/>
      <c r="O235" s="6"/>
      <c r="P235" s="4"/>
      <c r="Q235" s="7"/>
      <c r="R235" s="4"/>
      <c r="S235" s="4"/>
      <c r="T235" s="6"/>
      <c r="U235" s="4"/>
      <c r="V235" s="4"/>
      <c r="W235" s="5"/>
      <c r="X235" s="4"/>
      <c r="Y235" s="8" t="str">
        <f aca="true">IF($D235="","",IF(OR($H235="Complete",$H235="Closed - No Action"),"COMPLETE",IF($C235&lt;TODAY(),"OVERDUE",IF($C235=TODAY(),"DUE TODAY",IF($C235&lt;=TODAY()+'Setup &amp; Lists'!$B$29,"DUE SOON","UPCOMING")))))</f>
        <v/>
      </c>
      <c r="Z235" s="9" t="str">
        <f aca="true">IF($D235="","",IF($C235="","",IF(OR($H235="Complete",$H235="Closed - No Action"),0,$C235-TODAY())))</f>
        <v/>
      </c>
    </row>
    <row r="236" customFormat="false" ht="15" hidden="false" customHeight="false" outlineLevel="0" collapsed="false">
      <c r="A236" s="4"/>
      <c r="B236" s="5"/>
      <c r="C236" s="5"/>
      <c r="D236" s="4"/>
      <c r="E236" s="4"/>
      <c r="F236" s="4"/>
      <c r="G236" s="4"/>
      <c r="H236" s="4"/>
      <c r="I236" s="5"/>
      <c r="J236" s="4"/>
      <c r="K236" s="4"/>
      <c r="L236" s="4"/>
      <c r="M236" s="4"/>
      <c r="N236" s="4"/>
      <c r="O236" s="6"/>
      <c r="P236" s="4"/>
      <c r="Q236" s="7"/>
      <c r="R236" s="4"/>
      <c r="S236" s="4"/>
      <c r="T236" s="6"/>
      <c r="U236" s="4"/>
      <c r="V236" s="4"/>
      <c r="W236" s="5"/>
      <c r="X236" s="4"/>
      <c r="Y236" s="8" t="str">
        <f aca="true">IF($D236="","",IF(OR($H236="Complete",$H236="Closed - No Action"),"COMPLETE",IF($C236&lt;TODAY(),"OVERDUE",IF($C236=TODAY(),"DUE TODAY",IF($C236&lt;=TODAY()+'Setup &amp; Lists'!$B$29,"DUE SOON","UPCOMING")))))</f>
        <v/>
      </c>
      <c r="Z236" s="9" t="str">
        <f aca="true">IF($D236="","",IF($C236="","",IF(OR($H236="Complete",$H236="Closed - No Action"),0,$C236-TODAY())))</f>
        <v/>
      </c>
    </row>
    <row r="237" customFormat="false" ht="15" hidden="false" customHeight="false" outlineLevel="0" collapsed="false">
      <c r="A237" s="4"/>
      <c r="B237" s="5"/>
      <c r="C237" s="5"/>
      <c r="D237" s="4"/>
      <c r="E237" s="4"/>
      <c r="F237" s="4"/>
      <c r="G237" s="4"/>
      <c r="H237" s="4"/>
      <c r="I237" s="5"/>
      <c r="J237" s="4"/>
      <c r="K237" s="4"/>
      <c r="L237" s="4"/>
      <c r="M237" s="4"/>
      <c r="N237" s="4"/>
      <c r="O237" s="6"/>
      <c r="P237" s="4"/>
      <c r="Q237" s="7"/>
      <c r="R237" s="4"/>
      <c r="S237" s="4"/>
      <c r="T237" s="6"/>
      <c r="U237" s="4"/>
      <c r="V237" s="4"/>
      <c r="W237" s="5"/>
      <c r="X237" s="4"/>
      <c r="Y237" s="8" t="str">
        <f aca="true">IF($D237="","",IF(OR($H237="Complete",$H237="Closed - No Action"),"COMPLETE",IF($C237&lt;TODAY(),"OVERDUE",IF($C237=TODAY(),"DUE TODAY",IF($C237&lt;=TODAY()+'Setup &amp; Lists'!$B$29,"DUE SOON","UPCOMING")))))</f>
        <v/>
      </c>
      <c r="Z237" s="9" t="str">
        <f aca="true">IF($D237="","",IF($C237="","",IF(OR($H237="Complete",$H237="Closed - No Action"),0,$C237-TODAY())))</f>
        <v/>
      </c>
    </row>
    <row r="238" customFormat="false" ht="15" hidden="false" customHeight="false" outlineLevel="0" collapsed="false">
      <c r="A238" s="4"/>
      <c r="B238" s="5"/>
      <c r="C238" s="5"/>
      <c r="D238" s="4"/>
      <c r="E238" s="4"/>
      <c r="F238" s="4"/>
      <c r="G238" s="4"/>
      <c r="H238" s="4"/>
      <c r="I238" s="5"/>
      <c r="J238" s="4"/>
      <c r="K238" s="4"/>
      <c r="L238" s="4"/>
      <c r="M238" s="4"/>
      <c r="N238" s="4"/>
      <c r="O238" s="6"/>
      <c r="P238" s="4"/>
      <c r="Q238" s="7"/>
      <c r="R238" s="4"/>
      <c r="S238" s="4"/>
      <c r="T238" s="6"/>
      <c r="U238" s="4"/>
      <c r="V238" s="4"/>
      <c r="W238" s="5"/>
      <c r="X238" s="4"/>
      <c r="Y238" s="8" t="str">
        <f aca="true">IF($D238="","",IF(OR($H238="Complete",$H238="Closed - No Action"),"COMPLETE",IF($C238&lt;TODAY(),"OVERDUE",IF($C238=TODAY(),"DUE TODAY",IF($C238&lt;=TODAY()+'Setup &amp; Lists'!$B$29,"DUE SOON","UPCOMING")))))</f>
        <v/>
      </c>
      <c r="Z238" s="9" t="str">
        <f aca="true">IF($D238="","",IF($C238="","",IF(OR($H238="Complete",$H238="Closed - No Action"),0,$C238-TODAY())))</f>
        <v/>
      </c>
    </row>
    <row r="239" customFormat="false" ht="15" hidden="false" customHeight="false" outlineLevel="0" collapsed="false">
      <c r="A239" s="4"/>
      <c r="B239" s="5"/>
      <c r="C239" s="5"/>
      <c r="D239" s="4"/>
      <c r="E239" s="4"/>
      <c r="F239" s="4"/>
      <c r="G239" s="4"/>
      <c r="H239" s="4"/>
      <c r="I239" s="5"/>
      <c r="J239" s="4"/>
      <c r="K239" s="4"/>
      <c r="L239" s="4"/>
      <c r="M239" s="4"/>
      <c r="N239" s="4"/>
      <c r="O239" s="6"/>
      <c r="P239" s="4"/>
      <c r="Q239" s="7"/>
      <c r="R239" s="4"/>
      <c r="S239" s="4"/>
      <c r="T239" s="6"/>
      <c r="U239" s="4"/>
      <c r="V239" s="4"/>
      <c r="W239" s="5"/>
      <c r="X239" s="4"/>
      <c r="Y239" s="8" t="str">
        <f aca="true">IF($D239="","",IF(OR($H239="Complete",$H239="Closed - No Action"),"COMPLETE",IF($C239&lt;TODAY(),"OVERDUE",IF($C239=TODAY(),"DUE TODAY",IF($C239&lt;=TODAY()+'Setup &amp; Lists'!$B$29,"DUE SOON","UPCOMING")))))</f>
        <v/>
      </c>
      <c r="Z239" s="9" t="str">
        <f aca="true">IF($D239="","",IF($C239="","",IF(OR($H239="Complete",$H239="Closed - No Action"),0,$C239-TODAY())))</f>
        <v/>
      </c>
    </row>
    <row r="240" customFormat="false" ht="15" hidden="false" customHeight="false" outlineLevel="0" collapsed="false">
      <c r="A240" s="4"/>
      <c r="B240" s="5"/>
      <c r="C240" s="5"/>
      <c r="D240" s="4"/>
      <c r="E240" s="4"/>
      <c r="F240" s="4"/>
      <c r="G240" s="4"/>
      <c r="H240" s="4"/>
      <c r="I240" s="5"/>
      <c r="J240" s="4"/>
      <c r="K240" s="4"/>
      <c r="L240" s="4"/>
      <c r="M240" s="4"/>
      <c r="N240" s="4"/>
      <c r="O240" s="6"/>
      <c r="P240" s="4"/>
      <c r="Q240" s="7"/>
      <c r="R240" s="4"/>
      <c r="S240" s="4"/>
      <c r="T240" s="6"/>
      <c r="U240" s="4"/>
      <c r="V240" s="4"/>
      <c r="W240" s="5"/>
      <c r="X240" s="4"/>
      <c r="Y240" s="8" t="str">
        <f aca="true">IF($D240="","",IF(OR($H240="Complete",$H240="Closed - No Action"),"COMPLETE",IF($C240&lt;TODAY(),"OVERDUE",IF($C240=TODAY(),"DUE TODAY",IF($C240&lt;=TODAY()+'Setup &amp; Lists'!$B$29,"DUE SOON","UPCOMING")))))</f>
        <v/>
      </c>
      <c r="Z240" s="9" t="str">
        <f aca="true">IF($D240="","",IF($C240="","",IF(OR($H240="Complete",$H240="Closed - No Action"),0,$C240-TODAY())))</f>
        <v/>
      </c>
    </row>
    <row r="241" customFormat="false" ht="15" hidden="false" customHeight="false" outlineLevel="0" collapsed="false">
      <c r="A241" s="4"/>
      <c r="B241" s="5"/>
      <c r="C241" s="5"/>
      <c r="D241" s="4"/>
      <c r="E241" s="4"/>
      <c r="F241" s="4"/>
      <c r="G241" s="4"/>
      <c r="H241" s="4"/>
      <c r="I241" s="5"/>
      <c r="J241" s="4"/>
      <c r="K241" s="4"/>
      <c r="L241" s="4"/>
      <c r="M241" s="4"/>
      <c r="N241" s="4"/>
      <c r="O241" s="6"/>
      <c r="P241" s="4"/>
      <c r="Q241" s="7"/>
      <c r="R241" s="4"/>
      <c r="S241" s="4"/>
      <c r="T241" s="6"/>
      <c r="U241" s="4"/>
      <c r="V241" s="4"/>
      <c r="W241" s="5"/>
      <c r="X241" s="4"/>
      <c r="Y241" s="8" t="str">
        <f aca="true">IF($D241="","",IF(OR($H241="Complete",$H241="Closed - No Action"),"COMPLETE",IF($C241&lt;TODAY(),"OVERDUE",IF($C241=TODAY(),"DUE TODAY",IF($C241&lt;=TODAY()+'Setup &amp; Lists'!$B$29,"DUE SOON","UPCOMING")))))</f>
        <v/>
      </c>
      <c r="Z241" s="9" t="str">
        <f aca="true">IF($D241="","",IF($C241="","",IF(OR($H241="Complete",$H241="Closed - No Action"),0,$C241-TODAY())))</f>
        <v/>
      </c>
    </row>
    <row r="242" customFormat="false" ht="15" hidden="false" customHeight="false" outlineLevel="0" collapsed="false">
      <c r="A242" s="4"/>
      <c r="B242" s="5"/>
      <c r="C242" s="5"/>
      <c r="D242" s="4"/>
      <c r="E242" s="4"/>
      <c r="F242" s="4"/>
      <c r="G242" s="4"/>
      <c r="H242" s="4"/>
      <c r="I242" s="5"/>
      <c r="J242" s="4"/>
      <c r="K242" s="4"/>
      <c r="L242" s="4"/>
      <c r="M242" s="4"/>
      <c r="N242" s="4"/>
      <c r="O242" s="6"/>
      <c r="P242" s="4"/>
      <c r="Q242" s="7"/>
      <c r="R242" s="4"/>
      <c r="S242" s="4"/>
      <c r="T242" s="6"/>
      <c r="U242" s="4"/>
      <c r="V242" s="4"/>
      <c r="W242" s="5"/>
      <c r="X242" s="4"/>
      <c r="Y242" s="8" t="str">
        <f aca="true">IF($D242="","",IF(OR($H242="Complete",$H242="Closed - No Action"),"COMPLETE",IF($C242&lt;TODAY(),"OVERDUE",IF($C242=TODAY(),"DUE TODAY",IF($C242&lt;=TODAY()+'Setup &amp; Lists'!$B$29,"DUE SOON","UPCOMING")))))</f>
        <v/>
      </c>
      <c r="Z242" s="9" t="str">
        <f aca="true">IF($D242="","",IF($C242="","",IF(OR($H242="Complete",$H242="Closed - No Action"),0,$C242-TODAY())))</f>
        <v/>
      </c>
    </row>
    <row r="243" customFormat="false" ht="15" hidden="false" customHeight="false" outlineLevel="0" collapsed="false">
      <c r="A243" s="4"/>
      <c r="B243" s="5"/>
      <c r="C243" s="5"/>
      <c r="D243" s="4"/>
      <c r="E243" s="4"/>
      <c r="F243" s="4"/>
      <c r="G243" s="4"/>
      <c r="H243" s="4"/>
      <c r="I243" s="5"/>
      <c r="J243" s="4"/>
      <c r="K243" s="4"/>
      <c r="L243" s="4"/>
      <c r="M243" s="4"/>
      <c r="N243" s="4"/>
      <c r="O243" s="6"/>
      <c r="P243" s="4"/>
      <c r="Q243" s="7"/>
      <c r="R243" s="4"/>
      <c r="S243" s="4"/>
      <c r="T243" s="6"/>
      <c r="U243" s="4"/>
      <c r="V243" s="4"/>
      <c r="W243" s="5"/>
      <c r="X243" s="4"/>
      <c r="Y243" s="8" t="str">
        <f aca="true">IF($D243="","",IF(OR($H243="Complete",$H243="Closed - No Action"),"COMPLETE",IF($C243&lt;TODAY(),"OVERDUE",IF($C243=TODAY(),"DUE TODAY",IF($C243&lt;=TODAY()+'Setup &amp; Lists'!$B$29,"DUE SOON","UPCOMING")))))</f>
        <v/>
      </c>
      <c r="Z243" s="9" t="str">
        <f aca="true">IF($D243="","",IF($C243="","",IF(OR($H243="Complete",$H243="Closed - No Action"),0,$C243-TODAY())))</f>
        <v/>
      </c>
    </row>
    <row r="244" customFormat="false" ht="15" hidden="false" customHeight="false" outlineLevel="0" collapsed="false">
      <c r="A244" s="4"/>
      <c r="B244" s="5"/>
      <c r="C244" s="5"/>
      <c r="D244" s="4"/>
      <c r="E244" s="4"/>
      <c r="F244" s="4"/>
      <c r="G244" s="4"/>
      <c r="H244" s="4"/>
      <c r="I244" s="5"/>
      <c r="J244" s="4"/>
      <c r="K244" s="4"/>
      <c r="L244" s="4"/>
      <c r="M244" s="4"/>
      <c r="N244" s="4"/>
      <c r="O244" s="6"/>
      <c r="P244" s="4"/>
      <c r="Q244" s="7"/>
      <c r="R244" s="4"/>
      <c r="S244" s="4"/>
      <c r="T244" s="6"/>
      <c r="U244" s="4"/>
      <c r="V244" s="4"/>
      <c r="W244" s="5"/>
      <c r="X244" s="4"/>
      <c r="Y244" s="8" t="str">
        <f aca="true">IF($D244="","",IF(OR($H244="Complete",$H244="Closed - No Action"),"COMPLETE",IF($C244&lt;TODAY(),"OVERDUE",IF($C244=TODAY(),"DUE TODAY",IF($C244&lt;=TODAY()+'Setup &amp; Lists'!$B$29,"DUE SOON","UPCOMING")))))</f>
        <v/>
      </c>
      <c r="Z244" s="9" t="str">
        <f aca="true">IF($D244="","",IF($C244="","",IF(OR($H244="Complete",$H244="Closed - No Action"),0,$C244-TODAY())))</f>
        <v/>
      </c>
    </row>
    <row r="245" customFormat="false" ht="15" hidden="false" customHeight="false" outlineLevel="0" collapsed="false">
      <c r="A245" s="4"/>
      <c r="B245" s="5"/>
      <c r="C245" s="5"/>
      <c r="D245" s="4"/>
      <c r="E245" s="4"/>
      <c r="F245" s="4"/>
      <c r="G245" s="4"/>
      <c r="H245" s="4"/>
      <c r="I245" s="5"/>
      <c r="J245" s="4"/>
      <c r="K245" s="4"/>
      <c r="L245" s="4"/>
      <c r="M245" s="4"/>
      <c r="N245" s="4"/>
      <c r="O245" s="6"/>
      <c r="P245" s="4"/>
      <c r="Q245" s="7"/>
      <c r="R245" s="4"/>
      <c r="S245" s="4"/>
      <c r="T245" s="6"/>
      <c r="U245" s="4"/>
      <c r="V245" s="4"/>
      <c r="W245" s="5"/>
      <c r="X245" s="4"/>
      <c r="Y245" s="8" t="str">
        <f aca="true">IF($D245="","",IF(OR($H245="Complete",$H245="Closed - No Action"),"COMPLETE",IF($C245&lt;TODAY(),"OVERDUE",IF($C245=TODAY(),"DUE TODAY",IF($C245&lt;=TODAY()+'Setup &amp; Lists'!$B$29,"DUE SOON","UPCOMING")))))</f>
        <v/>
      </c>
      <c r="Z245" s="9" t="str">
        <f aca="true">IF($D245="","",IF($C245="","",IF(OR($H245="Complete",$H245="Closed - No Action"),0,$C245-TODAY())))</f>
        <v/>
      </c>
    </row>
    <row r="246" customFormat="false" ht="15" hidden="false" customHeight="false" outlineLevel="0" collapsed="false">
      <c r="A246" s="4"/>
      <c r="B246" s="5"/>
      <c r="C246" s="5"/>
      <c r="D246" s="4"/>
      <c r="E246" s="4"/>
      <c r="F246" s="4"/>
      <c r="G246" s="4"/>
      <c r="H246" s="4"/>
      <c r="I246" s="5"/>
      <c r="J246" s="4"/>
      <c r="K246" s="4"/>
      <c r="L246" s="4"/>
      <c r="M246" s="4"/>
      <c r="N246" s="4"/>
      <c r="O246" s="6"/>
      <c r="P246" s="4"/>
      <c r="Q246" s="7"/>
      <c r="R246" s="4"/>
      <c r="S246" s="4"/>
      <c r="T246" s="6"/>
      <c r="U246" s="4"/>
      <c r="V246" s="4"/>
      <c r="W246" s="5"/>
      <c r="X246" s="4"/>
      <c r="Y246" s="8" t="str">
        <f aca="true">IF($D246="","",IF(OR($H246="Complete",$H246="Closed - No Action"),"COMPLETE",IF($C246&lt;TODAY(),"OVERDUE",IF($C246=TODAY(),"DUE TODAY",IF($C246&lt;=TODAY()+'Setup &amp; Lists'!$B$29,"DUE SOON","UPCOMING")))))</f>
        <v/>
      </c>
      <c r="Z246" s="9" t="str">
        <f aca="true">IF($D246="","",IF($C246="","",IF(OR($H246="Complete",$H246="Closed - No Action"),0,$C246-TODAY())))</f>
        <v/>
      </c>
    </row>
    <row r="247" customFormat="false" ht="15" hidden="false" customHeight="false" outlineLevel="0" collapsed="false">
      <c r="A247" s="4"/>
      <c r="B247" s="5"/>
      <c r="C247" s="5"/>
      <c r="D247" s="4"/>
      <c r="E247" s="4"/>
      <c r="F247" s="4"/>
      <c r="G247" s="4"/>
      <c r="H247" s="4"/>
      <c r="I247" s="5"/>
      <c r="J247" s="4"/>
      <c r="K247" s="4"/>
      <c r="L247" s="4"/>
      <c r="M247" s="4"/>
      <c r="N247" s="4"/>
      <c r="O247" s="6"/>
      <c r="P247" s="4"/>
      <c r="Q247" s="7"/>
      <c r="R247" s="4"/>
      <c r="S247" s="4"/>
      <c r="T247" s="6"/>
      <c r="U247" s="4"/>
      <c r="V247" s="4"/>
      <c r="W247" s="5"/>
      <c r="X247" s="4"/>
      <c r="Y247" s="8" t="str">
        <f aca="true">IF($D247="","",IF(OR($H247="Complete",$H247="Closed - No Action"),"COMPLETE",IF($C247&lt;TODAY(),"OVERDUE",IF($C247=TODAY(),"DUE TODAY",IF($C247&lt;=TODAY()+'Setup &amp; Lists'!$B$29,"DUE SOON","UPCOMING")))))</f>
        <v/>
      </c>
      <c r="Z247" s="9" t="str">
        <f aca="true">IF($D247="","",IF($C247="","",IF(OR($H247="Complete",$H247="Closed - No Action"),0,$C247-TODAY())))</f>
        <v/>
      </c>
    </row>
    <row r="248" customFormat="false" ht="15" hidden="false" customHeight="false" outlineLevel="0" collapsed="false">
      <c r="A248" s="4"/>
      <c r="B248" s="5"/>
      <c r="C248" s="5"/>
      <c r="D248" s="4"/>
      <c r="E248" s="4"/>
      <c r="F248" s="4"/>
      <c r="G248" s="4"/>
      <c r="H248" s="4"/>
      <c r="I248" s="5"/>
      <c r="J248" s="4"/>
      <c r="K248" s="4"/>
      <c r="L248" s="4"/>
      <c r="M248" s="4"/>
      <c r="N248" s="4"/>
      <c r="O248" s="6"/>
      <c r="P248" s="4"/>
      <c r="Q248" s="7"/>
      <c r="R248" s="4"/>
      <c r="S248" s="4"/>
      <c r="T248" s="6"/>
      <c r="U248" s="4"/>
      <c r="V248" s="4"/>
      <c r="W248" s="5"/>
      <c r="X248" s="4"/>
      <c r="Y248" s="8" t="str">
        <f aca="true">IF($D248="","",IF(OR($H248="Complete",$H248="Closed - No Action"),"COMPLETE",IF($C248&lt;TODAY(),"OVERDUE",IF($C248=TODAY(),"DUE TODAY",IF($C248&lt;=TODAY()+'Setup &amp; Lists'!$B$29,"DUE SOON","UPCOMING")))))</f>
        <v/>
      </c>
      <c r="Z248" s="9" t="str">
        <f aca="true">IF($D248="","",IF($C248="","",IF(OR($H248="Complete",$H248="Closed - No Action"),0,$C248-TODAY())))</f>
        <v/>
      </c>
    </row>
    <row r="249" customFormat="false" ht="15" hidden="false" customHeight="false" outlineLevel="0" collapsed="false">
      <c r="A249" s="4"/>
      <c r="B249" s="5"/>
      <c r="C249" s="5"/>
      <c r="D249" s="4"/>
      <c r="E249" s="4"/>
      <c r="F249" s="4"/>
      <c r="G249" s="4"/>
      <c r="H249" s="4"/>
      <c r="I249" s="5"/>
      <c r="J249" s="4"/>
      <c r="K249" s="4"/>
      <c r="L249" s="4"/>
      <c r="M249" s="4"/>
      <c r="N249" s="4"/>
      <c r="O249" s="6"/>
      <c r="P249" s="4"/>
      <c r="Q249" s="7"/>
      <c r="R249" s="4"/>
      <c r="S249" s="4"/>
      <c r="T249" s="6"/>
      <c r="U249" s="4"/>
      <c r="V249" s="4"/>
      <c r="W249" s="5"/>
      <c r="X249" s="4"/>
      <c r="Y249" s="8" t="str">
        <f aca="true">IF($D249="","",IF(OR($H249="Complete",$H249="Closed - No Action"),"COMPLETE",IF($C249&lt;TODAY(),"OVERDUE",IF($C249=TODAY(),"DUE TODAY",IF($C249&lt;=TODAY()+'Setup &amp; Lists'!$B$29,"DUE SOON","UPCOMING")))))</f>
        <v/>
      </c>
      <c r="Z249" s="9" t="str">
        <f aca="true">IF($D249="","",IF($C249="","",IF(OR($H249="Complete",$H249="Closed - No Action"),0,$C249-TODAY())))</f>
        <v/>
      </c>
    </row>
    <row r="250" customFormat="false" ht="15" hidden="false" customHeight="false" outlineLevel="0" collapsed="false">
      <c r="A250" s="4"/>
      <c r="B250" s="5"/>
      <c r="C250" s="5"/>
      <c r="D250" s="4"/>
      <c r="E250" s="4"/>
      <c r="F250" s="4"/>
      <c r="G250" s="4"/>
      <c r="H250" s="4"/>
      <c r="I250" s="5"/>
      <c r="J250" s="4"/>
      <c r="K250" s="4"/>
      <c r="L250" s="4"/>
      <c r="M250" s="4"/>
      <c r="N250" s="4"/>
      <c r="O250" s="6"/>
      <c r="P250" s="4"/>
      <c r="Q250" s="7"/>
      <c r="R250" s="4"/>
      <c r="S250" s="4"/>
      <c r="T250" s="6"/>
      <c r="U250" s="4"/>
      <c r="V250" s="4"/>
      <c r="W250" s="5"/>
      <c r="X250" s="4"/>
      <c r="Y250" s="8" t="str">
        <f aca="true">IF($D250="","",IF(OR($H250="Complete",$H250="Closed - No Action"),"COMPLETE",IF($C250&lt;TODAY(),"OVERDUE",IF($C250=TODAY(),"DUE TODAY",IF($C250&lt;=TODAY()+'Setup &amp; Lists'!$B$29,"DUE SOON","UPCOMING")))))</f>
        <v/>
      </c>
      <c r="Z250" s="9" t="str">
        <f aca="true">IF($D250="","",IF($C250="","",IF(OR($H250="Complete",$H250="Closed - No Action"),0,$C250-TODAY())))</f>
        <v/>
      </c>
    </row>
    <row r="251" customFormat="false" ht="15" hidden="false" customHeight="false" outlineLevel="0" collapsed="false">
      <c r="A251" s="4"/>
      <c r="B251" s="5"/>
      <c r="C251" s="5"/>
      <c r="D251" s="4"/>
      <c r="E251" s="4"/>
      <c r="F251" s="4"/>
      <c r="G251" s="4"/>
      <c r="H251" s="4"/>
      <c r="I251" s="5"/>
      <c r="J251" s="4"/>
      <c r="K251" s="4"/>
      <c r="L251" s="4"/>
      <c r="M251" s="4"/>
      <c r="N251" s="4"/>
      <c r="O251" s="6"/>
      <c r="P251" s="4"/>
      <c r="Q251" s="7"/>
      <c r="R251" s="4"/>
      <c r="S251" s="4"/>
      <c r="T251" s="6"/>
      <c r="U251" s="4"/>
      <c r="V251" s="4"/>
      <c r="W251" s="5"/>
      <c r="X251" s="4"/>
      <c r="Y251" s="8" t="str">
        <f aca="true">IF($D251="","",IF(OR($H251="Complete",$H251="Closed - No Action"),"COMPLETE",IF($C251&lt;TODAY(),"OVERDUE",IF($C251=TODAY(),"DUE TODAY",IF($C251&lt;=TODAY()+'Setup &amp; Lists'!$B$29,"DUE SOON","UPCOMING")))))</f>
        <v/>
      </c>
      <c r="Z251" s="9" t="str">
        <f aca="true">IF($D251="","",IF($C251="","",IF(OR($H251="Complete",$H251="Closed - No Action"),0,$C251-TODAY())))</f>
        <v/>
      </c>
    </row>
    <row r="252" customFormat="false" ht="15" hidden="false" customHeight="false" outlineLevel="0" collapsed="false">
      <c r="A252" s="4"/>
      <c r="B252" s="5"/>
      <c r="C252" s="5"/>
      <c r="D252" s="4"/>
      <c r="E252" s="4"/>
      <c r="F252" s="4"/>
      <c r="G252" s="4"/>
      <c r="H252" s="4"/>
      <c r="I252" s="5"/>
      <c r="J252" s="4"/>
      <c r="K252" s="4"/>
      <c r="L252" s="4"/>
      <c r="M252" s="4"/>
      <c r="N252" s="4"/>
      <c r="O252" s="6"/>
      <c r="P252" s="4"/>
      <c r="Q252" s="7"/>
      <c r="R252" s="4"/>
      <c r="S252" s="4"/>
      <c r="T252" s="6"/>
      <c r="U252" s="4"/>
      <c r="V252" s="4"/>
      <c r="W252" s="5"/>
      <c r="X252" s="4"/>
      <c r="Y252" s="8" t="str">
        <f aca="true">IF($D252="","",IF(OR($H252="Complete",$H252="Closed - No Action"),"COMPLETE",IF($C252&lt;TODAY(),"OVERDUE",IF($C252=TODAY(),"DUE TODAY",IF($C252&lt;=TODAY()+'Setup &amp; Lists'!$B$29,"DUE SOON","UPCOMING")))))</f>
        <v/>
      </c>
      <c r="Z252" s="9" t="str">
        <f aca="true">IF($D252="","",IF($C252="","",IF(OR($H252="Complete",$H252="Closed - No Action"),0,$C252-TODAY())))</f>
        <v/>
      </c>
    </row>
    <row r="253" customFormat="false" ht="15" hidden="false" customHeight="false" outlineLevel="0" collapsed="false">
      <c r="A253" s="4"/>
      <c r="B253" s="5"/>
      <c r="C253" s="5"/>
      <c r="D253" s="4"/>
      <c r="E253" s="4"/>
      <c r="F253" s="4"/>
      <c r="G253" s="4"/>
      <c r="H253" s="4"/>
      <c r="I253" s="5"/>
      <c r="J253" s="4"/>
      <c r="K253" s="4"/>
      <c r="L253" s="4"/>
      <c r="M253" s="4"/>
      <c r="N253" s="4"/>
      <c r="O253" s="6"/>
      <c r="P253" s="4"/>
      <c r="Q253" s="7"/>
      <c r="R253" s="4"/>
      <c r="S253" s="4"/>
      <c r="T253" s="6"/>
      <c r="U253" s="4"/>
      <c r="V253" s="4"/>
      <c r="W253" s="5"/>
      <c r="X253" s="4"/>
      <c r="Y253" s="8" t="str">
        <f aca="true">IF($D253="","",IF(OR($H253="Complete",$H253="Closed - No Action"),"COMPLETE",IF($C253&lt;TODAY(),"OVERDUE",IF($C253=TODAY(),"DUE TODAY",IF($C253&lt;=TODAY()+'Setup &amp; Lists'!$B$29,"DUE SOON","UPCOMING")))))</f>
        <v/>
      </c>
      <c r="Z253" s="9" t="str">
        <f aca="true">IF($D253="","",IF($C253="","",IF(OR($H253="Complete",$H253="Closed - No Action"),0,$C253-TODAY())))</f>
        <v/>
      </c>
    </row>
    <row r="254" customFormat="false" ht="15" hidden="false" customHeight="false" outlineLevel="0" collapsed="false">
      <c r="A254" s="4"/>
      <c r="B254" s="5"/>
      <c r="C254" s="5"/>
      <c r="D254" s="4"/>
      <c r="E254" s="4"/>
      <c r="F254" s="4"/>
      <c r="G254" s="4"/>
      <c r="H254" s="4"/>
      <c r="I254" s="5"/>
      <c r="J254" s="4"/>
      <c r="K254" s="4"/>
      <c r="L254" s="4"/>
      <c r="M254" s="4"/>
      <c r="N254" s="4"/>
      <c r="O254" s="6"/>
      <c r="P254" s="4"/>
      <c r="Q254" s="7"/>
      <c r="R254" s="4"/>
      <c r="S254" s="4"/>
      <c r="T254" s="6"/>
      <c r="U254" s="4"/>
      <c r="V254" s="4"/>
      <c r="W254" s="5"/>
      <c r="X254" s="4"/>
      <c r="Y254" s="8" t="str">
        <f aca="true">IF($D254="","",IF(OR($H254="Complete",$H254="Closed - No Action"),"COMPLETE",IF($C254&lt;TODAY(),"OVERDUE",IF($C254=TODAY(),"DUE TODAY",IF($C254&lt;=TODAY()+'Setup &amp; Lists'!$B$29,"DUE SOON","UPCOMING")))))</f>
        <v/>
      </c>
      <c r="Z254" s="9" t="str">
        <f aca="true">IF($D254="","",IF($C254="","",IF(OR($H254="Complete",$H254="Closed - No Action"),0,$C254-TODAY())))</f>
        <v/>
      </c>
    </row>
    <row r="255" customFormat="false" ht="15" hidden="false" customHeight="false" outlineLevel="0" collapsed="false">
      <c r="A255" s="4"/>
      <c r="B255" s="5"/>
      <c r="C255" s="5"/>
      <c r="D255" s="4"/>
      <c r="E255" s="4"/>
      <c r="F255" s="4"/>
      <c r="G255" s="4"/>
      <c r="H255" s="4"/>
      <c r="I255" s="5"/>
      <c r="J255" s="4"/>
      <c r="K255" s="4"/>
      <c r="L255" s="4"/>
      <c r="M255" s="4"/>
      <c r="N255" s="4"/>
      <c r="O255" s="6"/>
      <c r="P255" s="4"/>
      <c r="Q255" s="7"/>
      <c r="R255" s="4"/>
      <c r="S255" s="4"/>
      <c r="T255" s="6"/>
      <c r="U255" s="4"/>
      <c r="V255" s="4"/>
      <c r="W255" s="5"/>
      <c r="X255" s="4"/>
      <c r="Y255" s="8" t="str">
        <f aca="true">IF($D255="","",IF(OR($H255="Complete",$H255="Closed - No Action"),"COMPLETE",IF($C255&lt;TODAY(),"OVERDUE",IF($C255=TODAY(),"DUE TODAY",IF($C255&lt;=TODAY()+'Setup &amp; Lists'!$B$29,"DUE SOON","UPCOMING")))))</f>
        <v/>
      </c>
      <c r="Z255" s="9" t="str">
        <f aca="true">IF($D255="","",IF($C255="","",IF(OR($H255="Complete",$H255="Closed - No Action"),0,$C255-TODAY())))</f>
        <v/>
      </c>
    </row>
    <row r="256" customFormat="false" ht="15" hidden="false" customHeight="false" outlineLevel="0" collapsed="false">
      <c r="A256" s="4"/>
      <c r="B256" s="5"/>
      <c r="C256" s="5"/>
      <c r="D256" s="4"/>
      <c r="E256" s="4"/>
      <c r="F256" s="4"/>
      <c r="G256" s="4"/>
      <c r="H256" s="4"/>
      <c r="I256" s="5"/>
      <c r="J256" s="4"/>
      <c r="K256" s="4"/>
      <c r="L256" s="4"/>
      <c r="M256" s="4"/>
      <c r="N256" s="4"/>
      <c r="O256" s="6"/>
      <c r="P256" s="4"/>
      <c r="Q256" s="7"/>
      <c r="R256" s="4"/>
      <c r="S256" s="4"/>
      <c r="T256" s="6"/>
      <c r="U256" s="4"/>
      <c r="V256" s="4"/>
      <c r="W256" s="5"/>
      <c r="X256" s="4"/>
      <c r="Y256" s="8" t="str">
        <f aca="true">IF($D256="","",IF(OR($H256="Complete",$H256="Closed - No Action"),"COMPLETE",IF($C256&lt;TODAY(),"OVERDUE",IF($C256=TODAY(),"DUE TODAY",IF($C256&lt;=TODAY()+'Setup &amp; Lists'!$B$29,"DUE SOON","UPCOMING")))))</f>
        <v/>
      </c>
      <c r="Z256" s="9" t="str">
        <f aca="true">IF($D256="","",IF($C256="","",IF(OR($H256="Complete",$H256="Closed - No Action"),0,$C256-TODAY())))</f>
        <v/>
      </c>
    </row>
    <row r="257" customFormat="false" ht="15" hidden="false" customHeight="false" outlineLevel="0" collapsed="false">
      <c r="A257" s="4"/>
      <c r="B257" s="5"/>
      <c r="C257" s="5"/>
      <c r="D257" s="4"/>
      <c r="E257" s="4"/>
      <c r="F257" s="4"/>
      <c r="G257" s="4"/>
      <c r="H257" s="4"/>
      <c r="I257" s="5"/>
      <c r="J257" s="4"/>
      <c r="K257" s="4"/>
      <c r="L257" s="4"/>
      <c r="M257" s="4"/>
      <c r="N257" s="4"/>
      <c r="O257" s="6"/>
      <c r="P257" s="4"/>
      <c r="Q257" s="7"/>
      <c r="R257" s="4"/>
      <c r="S257" s="4"/>
      <c r="T257" s="6"/>
      <c r="U257" s="4"/>
      <c r="V257" s="4"/>
      <c r="W257" s="5"/>
      <c r="X257" s="4"/>
      <c r="Y257" s="8" t="str">
        <f aca="true">IF($D257="","",IF(OR($H257="Complete",$H257="Closed - No Action"),"COMPLETE",IF($C257&lt;TODAY(),"OVERDUE",IF($C257=TODAY(),"DUE TODAY",IF($C257&lt;=TODAY()+'Setup &amp; Lists'!$B$29,"DUE SOON","UPCOMING")))))</f>
        <v/>
      </c>
      <c r="Z257" s="9" t="str">
        <f aca="true">IF($D257="","",IF($C257="","",IF(OR($H257="Complete",$H257="Closed - No Action"),0,$C257-TODAY())))</f>
        <v/>
      </c>
    </row>
    <row r="258" customFormat="false" ht="15" hidden="false" customHeight="false" outlineLevel="0" collapsed="false">
      <c r="A258" s="4"/>
      <c r="B258" s="5"/>
      <c r="C258" s="5"/>
      <c r="D258" s="4"/>
      <c r="E258" s="4"/>
      <c r="F258" s="4"/>
      <c r="G258" s="4"/>
      <c r="H258" s="4"/>
      <c r="I258" s="5"/>
      <c r="J258" s="4"/>
      <c r="K258" s="4"/>
      <c r="L258" s="4"/>
      <c r="M258" s="4"/>
      <c r="N258" s="4"/>
      <c r="O258" s="6"/>
      <c r="P258" s="4"/>
      <c r="Q258" s="7"/>
      <c r="R258" s="4"/>
      <c r="S258" s="4"/>
      <c r="T258" s="6"/>
      <c r="U258" s="4"/>
      <c r="V258" s="4"/>
      <c r="W258" s="5"/>
      <c r="X258" s="4"/>
      <c r="Y258" s="8" t="str">
        <f aca="true">IF($D258="","",IF(OR($H258="Complete",$H258="Closed - No Action"),"COMPLETE",IF($C258&lt;TODAY(),"OVERDUE",IF($C258=TODAY(),"DUE TODAY",IF($C258&lt;=TODAY()+'Setup &amp; Lists'!$B$29,"DUE SOON","UPCOMING")))))</f>
        <v/>
      </c>
      <c r="Z258" s="9" t="str">
        <f aca="true">IF($D258="","",IF($C258="","",IF(OR($H258="Complete",$H258="Closed - No Action"),0,$C258-TODAY())))</f>
        <v/>
      </c>
    </row>
    <row r="259" customFormat="false" ht="15" hidden="false" customHeight="false" outlineLevel="0" collapsed="false">
      <c r="A259" s="4"/>
      <c r="B259" s="5"/>
      <c r="C259" s="5"/>
      <c r="D259" s="4"/>
      <c r="E259" s="4"/>
      <c r="F259" s="4"/>
      <c r="G259" s="4"/>
      <c r="H259" s="4"/>
      <c r="I259" s="5"/>
      <c r="J259" s="4"/>
      <c r="K259" s="4"/>
      <c r="L259" s="4"/>
      <c r="M259" s="4"/>
      <c r="N259" s="4"/>
      <c r="O259" s="6"/>
      <c r="P259" s="4"/>
      <c r="Q259" s="7"/>
      <c r="R259" s="4"/>
      <c r="S259" s="4"/>
      <c r="T259" s="6"/>
      <c r="U259" s="4"/>
      <c r="V259" s="4"/>
      <c r="W259" s="5"/>
      <c r="X259" s="4"/>
      <c r="Y259" s="8" t="str">
        <f aca="true">IF($D259="","",IF(OR($H259="Complete",$H259="Closed - No Action"),"COMPLETE",IF($C259&lt;TODAY(),"OVERDUE",IF($C259=TODAY(),"DUE TODAY",IF($C259&lt;=TODAY()+'Setup &amp; Lists'!$B$29,"DUE SOON","UPCOMING")))))</f>
        <v/>
      </c>
      <c r="Z259" s="9" t="str">
        <f aca="true">IF($D259="","",IF($C259="","",IF(OR($H259="Complete",$H259="Closed - No Action"),0,$C259-TODAY())))</f>
        <v/>
      </c>
    </row>
    <row r="260" customFormat="false" ht="15" hidden="false" customHeight="false" outlineLevel="0" collapsed="false">
      <c r="A260" s="4"/>
      <c r="B260" s="5"/>
      <c r="C260" s="5"/>
      <c r="D260" s="4"/>
      <c r="E260" s="4"/>
      <c r="F260" s="4"/>
      <c r="G260" s="4"/>
      <c r="H260" s="4"/>
      <c r="I260" s="5"/>
      <c r="J260" s="4"/>
      <c r="K260" s="4"/>
      <c r="L260" s="4"/>
      <c r="M260" s="4"/>
      <c r="N260" s="4"/>
      <c r="O260" s="6"/>
      <c r="P260" s="4"/>
      <c r="Q260" s="7"/>
      <c r="R260" s="4"/>
      <c r="S260" s="4"/>
      <c r="T260" s="6"/>
      <c r="U260" s="4"/>
      <c r="V260" s="4"/>
      <c r="W260" s="5"/>
      <c r="X260" s="4"/>
      <c r="Y260" s="8" t="str">
        <f aca="true">IF($D260="","",IF(OR($H260="Complete",$H260="Closed - No Action"),"COMPLETE",IF($C260&lt;TODAY(),"OVERDUE",IF($C260=TODAY(),"DUE TODAY",IF($C260&lt;=TODAY()+'Setup &amp; Lists'!$B$29,"DUE SOON","UPCOMING")))))</f>
        <v/>
      </c>
      <c r="Z260" s="9" t="str">
        <f aca="true">IF($D260="","",IF($C260="","",IF(OR($H260="Complete",$H260="Closed - No Action"),0,$C260-TODAY())))</f>
        <v/>
      </c>
    </row>
    <row r="261" customFormat="false" ht="15" hidden="false" customHeight="false" outlineLevel="0" collapsed="false">
      <c r="A261" s="4"/>
      <c r="B261" s="5"/>
      <c r="C261" s="5"/>
      <c r="D261" s="4"/>
      <c r="E261" s="4"/>
      <c r="F261" s="4"/>
      <c r="G261" s="4"/>
      <c r="H261" s="4"/>
      <c r="I261" s="5"/>
      <c r="J261" s="4"/>
      <c r="K261" s="4"/>
      <c r="L261" s="4"/>
      <c r="M261" s="4"/>
      <c r="N261" s="4"/>
      <c r="O261" s="6"/>
      <c r="P261" s="4"/>
      <c r="Q261" s="7"/>
      <c r="R261" s="4"/>
      <c r="S261" s="4"/>
      <c r="T261" s="6"/>
      <c r="U261" s="4"/>
      <c r="V261" s="4"/>
      <c r="W261" s="5"/>
      <c r="X261" s="4"/>
      <c r="Y261" s="8" t="str">
        <f aca="true">IF($D261="","",IF(OR($H261="Complete",$H261="Closed - No Action"),"COMPLETE",IF($C261&lt;TODAY(),"OVERDUE",IF($C261=TODAY(),"DUE TODAY",IF($C261&lt;=TODAY()+'Setup &amp; Lists'!$B$29,"DUE SOON","UPCOMING")))))</f>
        <v/>
      </c>
      <c r="Z261" s="9" t="str">
        <f aca="true">IF($D261="","",IF($C261="","",IF(OR($H261="Complete",$H261="Closed - No Action"),0,$C261-TODAY())))</f>
        <v/>
      </c>
    </row>
    <row r="262" customFormat="false" ht="15" hidden="false" customHeight="false" outlineLevel="0" collapsed="false">
      <c r="A262" s="4"/>
      <c r="B262" s="5"/>
      <c r="C262" s="5"/>
      <c r="D262" s="4"/>
      <c r="E262" s="4"/>
      <c r="F262" s="4"/>
      <c r="G262" s="4"/>
      <c r="H262" s="4"/>
      <c r="I262" s="5"/>
      <c r="J262" s="4"/>
      <c r="K262" s="4"/>
      <c r="L262" s="4"/>
      <c r="M262" s="4"/>
      <c r="N262" s="4"/>
      <c r="O262" s="6"/>
      <c r="P262" s="4"/>
      <c r="Q262" s="7"/>
      <c r="R262" s="4"/>
      <c r="S262" s="4"/>
      <c r="T262" s="6"/>
      <c r="U262" s="4"/>
      <c r="V262" s="4"/>
      <c r="W262" s="5"/>
      <c r="X262" s="4"/>
      <c r="Y262" s="8" t="str">
        <f aca="true">IF($D262="","",IF(OR($H262="Complete",$H262="Closed - No Action"),"COMPLETE",IF($C262&lt;TODAY(),"OVERDUE",IF($C262=TODAY(),"DUE TODAY",IF($C262&lt;=TODAY()+'Setup &amp; Lists'!$B$29,"DUE SOON","UPCOMING")))))</f>
        <v/>
      </c>
      <c r="Z262" s="9" t="str">
        <f aca="true">IF($D262="","",IF($C262="","",IF(OR($H262="Complete",$H262="Closed - No Action"),0,$C262-TODAY())))</f>
        <v/>
      </c>
    </row>
    <row r="263" customFormat="false" ht="15" hidden="false" customHeight="false" outlineLevel="0" collapsed="false">
      <c r="A263" s="4"/>
      <c r="B263" s="5"/>
      <c r="C263" s="5"/>
      <c r="D263" s="4"/>
      <c r="E263" s="4"/>
      <c r="F263" s="4"/>
      <c r="G263" s="4"/>
      <c r="H263" s="4"/>
      <c r="I263" s="5"/>
      <c r="J263" s="4"/>
      <c r="K263" s="4"/>
      <c r="L263" s="4"/>
      <c r="M263" s="4"/>
      <c r="N263" s="4"/>
      <c r="O263" s="6"/>
      <c r="P263" s="4"/>
      <c r="Q263" s="7"/>
      <c r="R263" s="4"/>
      <c r="S263" s="4"/>
      <c r="T263" s="6"/>
      <c r="U263" s="4"/>
      <c r="V263" s="4"/>
      <c r="W263" s="5"/>
      <c r="X263" s="4"/>
      <c r="Y263" s="8" t="str">
        <f aca="true">IF($D263="","",IF(OR($H263="Complete",$H263="Closed - No Action"),"COMPLETE",IF($C263&lt;TODAY(),"OVERDUE",IF($C263=TODAY(),"DUE TODAY",IF($C263&lt;=TODAY()+'Setup &amp; Lists'!$B$29,"DUE SOON","UPCOMING")))))</f>
        <v/>
      </c>
      <c r="Z263" s="9" t="str">
        <f aca="true">IF($D263="","",IF($C263="","",IF(OR($H263="Complete",$H263="Closed - No Action"),0,$C263-TODAY())))</f>
        <v/>
      </c>
    </row>
    <row r="264" customFormat="false" ht="15" hidden="false" customHeight="false" outlineLevel="0" collapsed="false">
      <c r="A264" s="4"/>
      <c r="B264" s="5"/>
      <c r="C264" s="5"/>
      <c r="D264" s="4"/>
      <c r="E264" s="4"/>
      <c r="F264" s="4"/>
      <c r="G264" s="4"/>
      <c r="H264" s="4"/>
      <c r="I264" s="5"/>
      <c r="J264" s="4"/>
      <c r="K264" s="4"/>
      <c r="L264" s="4"/>
      <c r="M264" s="4"/>
      <c r="N264" s="4"/>
      <c r="O264" s="6"/>
      <c r="P264" s="4"/>
      <c r="Q264" s="7"/>
      <c r="R264" s="4"/>
      <c r="S264" s="4"/>
      <c r="T264" s="6"/>
      <c r="U264" s="4"/>
      <c r="V264" s="4"/>
      <c r="W264" s="5"/>
      <c r="X264" s="4"/>
      <c r="Y264" s="8" t="str">
        <f aca="true">IF($D264="","",IF(OR($H264="Complete",$H264="Closed - No Action"),"COMPLETE",IF($C264&lt;TODAY(),"OVERDUE",IF($C264=TODAY(),"DUE TODAY",IF($C264&lt;=TODAY()+'Setup &amp; Lists'!$B$29,"DUE SOON","UPCOMING")))))</f>
        <v/>
      </c>
      <c r="Z264" s="9" t="str">
        <f aca="true">IF($D264="","",IF($C264="","",IF(OR($H264="Complete",$H264="Closed - No Action"),0,$C264-TODAY())))</f>
        <v/>
      </c>
    </row>
    <row r="265" customFormat="false" ht="15" hidden="false" customHeight="false" outlineLevel="0" collapsed="false">
      <c r="A265" s="4"/>
      <c r="B265" s="5"/>
      <c r="C265" s="5"/>
      <c r="D265" s="4"/>
      <c r="E265" s="4"/>
      <c r="F265" s="4"/>
      <c r="G265" s="4"/>
      <c r="H265" s="4"/>
      <c r="I265" s="5"/>
      <c r="J265" s="4"/>
      <c r="K265" s="4"/>
      <c r="L265" s="4"/>
      <c r="M265" s="4"/>
      <c r="N265" s="4"/>
      <c r="O265" s="6"/>
      <c r="P265" s="4"/>
      <c r="Q265" s="7"/>
      <c r="R265" s="4"/>
      <c r="S265" s="4"/>
      <c r="T265" s="6"/>
      <c r="U265" s="4"/>
      <c r="V265" s="4"/>
      <c r="W265" s="5"/>
      <c r="X265" s="4"/>
      <c r="Y265" s="8" t="str">
        <f aca="true">IF($D265="","",IF(OR($H265="Complete",$H265="Closed - No Action"),"COMPLETE",IF($C265&lt;TODAY(),"OVERDUE",IF($C265=TODAY(),"DUE TODAY",IF($C265&lt;=TODAY()+'Setup &amp; Lists'!$B$29,"DUE SOON","UPCOMING")))))</f>
        <v/>
      </c>
      <c r="Z265" s="9" t="str">
        <f aca="true">IF($D265="","",IF($C265="","",IF(OR($H265="Complete",$H265="Closed - No Action"),0,$C265-TODAY())))</f>
        <v/>
      </c>
    </row>
    <row r="266" customFormat="false" ht="15" hidden="false" customHeight="false" outlineLevel="0" collapsed="false">
      <c r="A266" s="4"/>
      <c r="B266" s="5"/>
      <c r="C266" s="5"/>
      <c r="D266" s="4"/>
      <c r="E266" s="4"/>
      <c r="F266" s="4"/>
      <c r="G266" s="4"/>
      <c r="H266" s="4"/>
      <c r="I266" s="5"/>
      <c r="J266" s="4"/>
      <c r="K266" s="4"/>
      <c r="L266" s="4"/>
      <c r="M266" s="4"/>
      <c r="N266" s="4"/>
      <c r="O266" s="6"/>
      <c r="P266" s="4"/>
      <c r="Q266" s="7"/>
      <c r="R266" s="4"/>
      <c r="S266" s="4"/>
      <c r="T266" s="6"/>
      <c r="U266" s="4"/>
      <c r="V266" s="4"/>
      <c r="W266" s="5"/>
      <c r="X266" s="4"/>
      <c r="Y266" s="8" t="str">
        <f aca="true">IF($D266="","",IF(OR($H266="Complete",$H266="Closed - No Action"),"COMPLETE",IF($C266&lt;TODAY(),"OVERDUE",IF($C266=TODAY(),"DUE TODAY",IF($C266&lt;=TODAY()+'Setup &amp; Lists'!$B$29,"DUE SOON","UPCOMING")))))</f>
        <v/>
      </c>
      <c r="Z266" s="9" t="str">
        <f aca="true">IF($D266="","",IF($C266="","",IF(OR($H266="Complete",$H266="Closed - No Action"),0,$C266-TODAY())))</f>
        <v/>
      </c>
    </row>
    <row r="267" customFormat="false" ht="15" hidden="false" customHeight="false" outlineLevel="0" collapsed="false">
      <c r="A267" s="4"/>
      <c r="B267" s="5"/>
      <c r="C267" s="5"/>
      <c r="D267" s="4"/>
      <c r="E267" s="4"/>
      <c r="F267" s="4"/>
      <c r="G267" s="4"/>
      <c r="H267" s="4"/>
      <c r="I267" s="5"/>
      <c r="J267" s="4"/>
      <c r="K267" s="4"/>
      <c r="L267" s="4"/>
      <c r="M267" s="4"/>
      <c r="N267" s="4"/>
      <c r="O267" s="6"/>
      <c r="P267" s="4"/>
      <c r="Q267" s="7"/>
      <c r="R267" s="4"/>
      <c r="S267" s="4"/>
      <c r="T267" s="6"/>
      <c r="U267" s="4"/>
      <c r="V267" s="4"/>
      <c r="W267" s="5"/>
      <c r="X267" s="4"/>
      <c r="Y267" s="8" t="str">
        <f aca="true">IF($D267="","",IF(OR($H267="Complete",$H267="Closed - No Action"),"COMPLETE",IF($C267&lt;TODAY(),"OVERDUE",IF($C267=TODAY(),"DUE TODAY",IF($C267&lt;=TODAY()+'Setup &amp; Lists'!$B$29,"DUE SOON","UPCOMING")))))</f>
        <v/>
      </c>
      <c r="Z267" s="9" t="str">
        <f aca="true">IF($D267="","",IF($C267="","",IF(OR($H267="Complete",$H267="Closed - No Action"),0,$C267-TODAY())))</f>
        <v/>
      </c>
    </row>
    <row r="268" customFormat="false" ht="15" hidden="false" customHeight="false" outlineLevel="0" collapsed="false">
      <c r="A268" s="4"/>
      <c r="B268" s="5"/>
      <c r="C268" s="5"/>
      <c r="D268" s="4"/>
      <c r="E268" s="4"/>
      <c r="F268" s="4"/>
      <c r="G268" s="4"/>
      <c r="H268" s="4"/>
      <c r="I268" s="5"/>
      <c r="J268" s="4"/>
      <c r="K268" s="4"/>
      <c r="L268" s="4"/>
      <c r="M268" s="4"/>
      <c r="N268" s="4"/>
      <c r="O268" s="6"/>
      <c r="P268" s="4"/>
      <c r="Q268" s="7"/>
      <c r="R268" s="4"/>
      <c r="S268" s="4"/>
      <c r="T268" s="6"/>
      <c r="U268" s="4"/>
      <c r="V268" s="4"/>
      <c r="W268" s="5"/>
      <c r="X268" s="4"/>
      <c r="Y268" s="8" t="str">
        <f aca="true">IF($D268="","",IF(OR($H268="Complete",$H268="Closed - No Action"),"COMPLETE",IF($C268&lt;TODAY(),"OVERDUE",IF($C268=TODAY(),"DUE TODAY",IF($C268&lt;=TODAY()+'Setup &amp; Lists'!$B$29,"DUE SOON","UPCOMING")))))</f>
        <v/>
      </c>
      <c r="Z268" s="9" t="str">
        <f aca="true">IF($D268="","",IF($C268="","",IF(OR($H268="Complete",$H268="Closed - No Action"),0,$C268-TODAY())))</f>
        <v/>
      </c>
    </row>
    <row r="269" customFormat="false" ht="15" hidden="false" customHeight="false" outlineLevel="0" collapsed="false">
      <c r="A269" s="4"/>
      <c r="B269" s="5"/>
      <c r="C269" s="5"/>
      <c r="D269" s="4"/>
      <c r="E269" s="4"/>
      <c r="F269" s="4"/>
      <c r="G269" s="4"/>
      <c r="H269" s="4"/>
      <c r="I269" s="5"/>
      <c r="J269" s="4"/>
      <c r="K269" s="4"/>
      <c r="L269" s="4"/>
      <c r="M269" s="4"/>
      <c r="N269" s="4"/>
      <c r="O269" s="6"/>
      <c r="P269" s="4"/>
      <c r="Q269" s="7"/>
      <c r="R269" s="4"/>
      <c r="S269" s="4"/>
      <c r="T269" s="6"/>
      <c r="U269" s="4"/>
      <c r="V269" s="4"/>
      <c r="W269" s="5"/>
      <c r="X269" s="4"/>
      <c r="Y269" s="8" t="str">
        <f aca="true">IF($D269="","",IF(OR($H269="Complete",$H269="Closed - No Action"),"COMPLETE",IF($C269&lt;TODAY(),"OVERDUE",IF($C269=TODAY(),"DUE TODAY",IF($C269&lt;=TODAY()+'Setup &amp; Lists'!$B$29,"DUE SOON","UPCOMING")))))</f>
        <v/>
      </c>
      <c r="Z269" s="9" t="str">
        <f aca="true">IF($D269="","",IF($C269="","",IF(OR($H269="Complete",$H269="Closed - No Action"),0,$C269-TODAY())))</f>
        <v/>
      </c>
    </row>
    <row r="270" customFormat="false" ht="15" hidden="false" customHeight="false" outlineLevel="0" collapsed="false">
      <c r="A270" s="4"/>
      <c r="B270" s="5"/>
      <c r="C270" s="5"/>
      <c r="D270" s="4"/>
      <c r="E270" s="4"/>
      <c r="F270" s="4"/>
      <c r="G270" s="4"/>
      <c r="H270" s="4"/>
      <c r="I270" s="5"/>
      <c r="J270" s="4"/>
      <c r="K270" s="4"/>
      <c r="L270" s="4"/>
      <c r="M270" s="4"/>
      <c r="N270" s="4"/>
      <c r="O270" s="6"/>
      <c r="P270" s="4"/>
      <c r="Q270" s="7"/>
      <c r="R270" s="4"/>
      <c r="S270" s="4"/>
      <c r="T270" s="6"/>
      <c r="U270" s="4"/>
      <c r="V270" s="4"/>
      <c r="W270" s="5"/>
      <c r="X270" s="4"/>
      <c r="Y270" s="8" t="str">
        <f aca="true">IF($D270="","",IF(OR($H270="Complete",$H270="Closed - No Action"),"COMPLETE",IF($C270&lt;TODAY(),"OVERDUE",IF($C270=TODAY(),"DUE TODAY",IF($C270&lt;=TODAY()+'Setup &amp; Lists'!$B$29,"DUE SOON","UPCOMING")))))</f>
        <v/>
      </c>
      <c r="Z270" s="9" t="str">
        <f aca="true">IF($D270="","",IF($C270="","",IF(OR($H270="Complete",$H270="Closed - No Action"),0,$C270-TODAY())))</f>
        <v/>
      </c>
    </row>
    <row r="271" customFormat="false" ht="15" hidden="false" customHeight="false" outlineLevel="0" collapsed="false">
      <c r="A271" s="4"/>
      <c r="B271" s="5"/>
      <c r="C271" s="5"/>
      <c r="D271" s="4"/>
      <c r="E271" s="4"/>
      <c r="F271" s="4"/>
      <c r="G271" s="4"/>
      <c r="H271" s="4"/>
      <c r="I271" s="5"/>
      <c r="J271" s="4"/>
      <c r="K271" s="4"/>
      <c r="L271" s="4"/>
      <c r="M271" s="4"/>
      <c r="N271" s="4"/>
      <c r="O271" s="6"/>
      <c r="P271" s="4"/>
      <c r="Q271" s="7"/>
      <c r="R271" s="4"/>
      <c r="S271" s="4"/>
      <c r="T271" s="6"/>
      <c r="U271" s="4"/>
      <c r="V271" s="4"/>
      <c r="W271" s="5"/>
      <c r="X271" s="4"/>
      <c r="Y271" s="8" t="str">
        <f aca="true">IF($D271="","",IF(OR($H271="Complete",$H271="Closed - No Action"),"COMPLETE",IF($C271&lt;TODAY(),"OVERDUE",IF($C271=TODAY(),"DUE TODAY",IF($C271&lt;=TODAY()+'Setup &amp; Lists'!$B$29,"DUE SOON","UPCOMING")))))</f>
        <v/>
      </c>
      <c r="Z271" s="9" t="str">
        <f aca="true">IF($D271="","",IF($C271="","",IF(OR($H271="Complete",$H271="Closed - No Action"),0,$C271-TODAY())))</f>
        <v/>
      </c>
    </row>
    <row r="272" customFormat="false" ht="15" hidden="false" customHeight="false" outlineLevel="0" collapsed="false">
      <c r="A272" s="4"/>
      <c r="B272" s="5"/>
      <c r="C272" s="5"/>
      <c r="D272" s="4"/>
      <c r="E272" s="4"/>
      <c r="F272" s="4"/>
      <c r="G272" s="4"/>
      <c r="H272" s="4"/>
      <c r="I272" s="5"/>
      <c r="J272" s="4"/>
      <c r="K272" s="4"/>
      <c r="L272" s="4"/>
      <c r="M272" s="4"/>
      <c r="N272" s="4"/>
      <c r="O272" s="6"/>
      <c r="P272" s="4"/>
      <c r="Q272" s="7"/>
      <c r="R272" s="4"/>
      <c r="S272" s="4"/>
      <c r="T272" s="6"/>
      <c r="U272" s="4"/>
      <c r="V272" s="4"/>
      <c r="W272" s="5"/>
      <c r="X272" s="4"/>
      <c r="Y272" s="8" t="str">
        <f aca="true">IF($D272="","",IF(OR($H272="Complete",$H272="Closed - No Action"),"COMPLETE",IF($C272&lt;TODAY(),"OVERDUE",IF($C272=TODAY(),"DUE TODAY",IF($C272&lt;=TODAY()+'Setup &amp; Lists'!$B$29,"DUE SOON","UPCOMING")))))</f>
        <v/>
      </c>
      <c r="Z272" s="9" t="str">
        <f aca="true">IF($D272="","",IF($C272="","",IF(OR($H272="Complete",$H272="Closed - No Action"),0,$C272-TODAY())))</f>
        <v/>
      </c>
    </row>
    <row r="273" customFormat="false" ht="15" hidden="false" customHeight="false" outlineLevel="0" collapsed="false">
      <c r="A273" s="4"/>
      <c r="B273" s="5"/>
      <c r="C273" s="5"/>
      <c r="D273" s="4"/>
      <c r="E273" s="4"/>
      <c r="F273" s="4"/>
      <c r="G273" s="4"/>
      <c r="H273" s="4"/>
      <c r="I273" s="5"/>
      <c r="J273" s="4"/>
      <c r="K273" s="4"/>
      <c r="L273" s="4"/>
      <c r="M273" s="4"/>
      <c r="N273" s="4"/>
      <c r="O273" s="6"/>
      <c r="P273" s="4"/>
      <c r="Q273" s="7"/>
      <c r="R273" s="4"/>
      <c r="S273" s="4"/>
      <c r="T273" s="6"/>
      <c r="U273" s="4"/>
      <c r="V273" s="4"/>
      <c r="W273" s="5"/>
      <c r="X273" s="4"/>
      <c r="Y273" s="8" t="str">
        <f aca="true">IF($D273="","",IF(OR($H273="Complete",$H273="Closed - No Action"),"COMPLETE",IF($C273&lt;TODAY(),"OVERDUE",IF($C273=TODAY(),"DUE TODAY",IF($C273&lt;=TODAY()+'Setup &amp; Lists'!$B$29,"DUE SOON","UPCOMING")))))</f>
        <v/>
      </c>
      <c r="Z273" s="9" t="str">
        <f aca="true">IF($D273="","",IF($C273="","",IF(OR($H273="Complete",$H273="Closed - No Action"),0,$C273-TODAY())))</f>
        <v/>
      </c>
    </row>
    <row r="274" customFormat="false" ht="15" hidden="false" customHeight="false" outlineLevel="0" collapsed="false">
      <c r="A274" s="4"/>
      <c r="B274" s="5"/>
      <c r="C274" s="5"/>
      <c r="D274" s="4"/>
      <c r="E274" s="4"/>
      <c r="F274" s="4"/>
      <c r="G274" s="4"/>
      <c r="H274" s="4"/>
      <c r="I274" s="5"/>
      <c r="J274" s="4"/>
      <c r="K274" s="4"/>
      <c r="L274" s="4"/>
      <c r="M274" s="4"/>
      <c r="N274" s="4"/>
      <c r="O274" s="6"/>
      <c r="P274" s="4"/>
      <c r="Q274" s="7"/>
      <c r="R274" s="4"/>
      <c r="S274" s="4"/>
      <c r="T274" s="6"/>
      <c r="U274" s="4"/>
      <c r="V274" s="4"/>
      <c r="W274" s="5"/>
      <c r="X274" s="4"/>
      <c r="Y274" s="8" t="str">
        <f aca="true">IF($D274="","",IF(OR($H274="Complete",$H274="Closed - No Action"),"COMPLETE",IF($C274&lt;TODAY(),"OVERDUE",IF($C274=TODAY(),"DUE TODAY",IF($C274&lt;=TODAY()+'Setup &amp; Lists'!$B$29,"DUE SOON","UPCOMING")))))</f>
        <v/>
      </c>
      <c r="Z274" s="9" t="str">
        <f aca="true">IF($D274="","",IF($C274="","",IF(OR($H274="Complete",$H274="Closed - No Action"),0,$C274-TODAY())))</f>
        <v/>
      </c>
    </row>
    <row r="275" customFormat="false" ht="15" hidden="false" customHeight="false" outlineLevel="0" collapsed="false">
      <c r="A275" s="4"/>
      <c r="B275" s="5"/>
      <c r="C275" s="5"/>
      <c r="D275" s="4"/>
      <c r="E275" s="4"/>
      <c r="F275" s="4"/>
      <c r="G275" s="4"/>
      <c r="H275" s="4"/>
      <c r="I275" s="5"/>
      <c r="J275" s="4"/>
      <c r="K275" s="4"/>
      <c r="L275" s="4"/>
      <c r="M275" s="4"/>
      <c r="N275" s="4"/>
      <c r="O275" s="6"/>
      <c r="P275" s="4"/>
      <c r="Q275" s="7"/>
      <c r="R275" s="4"/>
      <c r="S275" s="4"/>
      <c r="T275" s="6"/>
      <c r="U275" s="4"/>
      <c r="V275" s="4"/>
      <c r="W275" s="5"/>
      <c r="X275" s="4"/>
      <c r="Y275" s="8" t="str">
        <f aca="true">IF($D275="","",IF(OR($H275="Complete",$H275="Closed - No Action"),"COMPLETE",IF($C275&lt;TODAY(),"OVERDUE",IF($C275=TODAY(),"DUE TODAY",IF($C275&lt;=TODAY()+'Setup &amp; Lists'!$B$29,"DUE SOON","UPCOMING")))))</f>
        <v/>
      </c>
      <c r="Z275" s="9" t="str">
        <f aca="true">IF($D275="","",IF($C275="","",IF(OR($H275="Complete",$H275="Closed - No Action"),0,$C275-TODAY())))</f>
        <v/>
      </c>
    </row>
    <row r="276" customFormat="false" ht="15" hidden="false" customHeight="false" outlineLevel="0" collapsed="false">
      <c r="A276" s="4"/>
      <c r="B276" s="5"/>
      <c r="C276" s="5"/>
      <c r="D276" s="4"/>
      <c r="E276" s="4"/>
      <c r="F276" s="4"/>
      <c r="G276" s="4"/>
      <c r="H276" s="4"/>
      <c r="I276" s="5"/>
      <c r="J276" s="4"/>
      <c r="K276" s="4"/>
      <c r="L276" s="4"/>
      <c r="M276" s="4"/>
      <c r="N276" s="4"/>
      <c r="O276" s="6"/>
      <c r="P276" s="4"/>
      <c r="Q276" s="7"/>
      <c r="R276" s="4"/>
      <c r="S276" s="4"/>
      <c r="T276" s="6"/>
      <c r="U276" s="4"/>
      <c r="V276" s="4"/>
      <c r="W276" s="5"/>
      <c r="X276" s="4"/>
      <c r="Y276" s="8" t="str">
        <f aca="true">IF($D276="","",IF(OR($H276="Complete",$H276="Closed - No Action"),"COMPLETE",IF($C276&lt;TODAY(),"OVERDUE",IF($C276=TODAY(),"DUE TODAY",IF($C276&lt;=TODAY()+'Setup &amp; Lists'!$B$29,"DUE SOON","UPCOMING")))))</f>
        <v/>
      </c>
      <c r="Z276" s="9" t="str">
        <f aca="true">IF($D276="","",IF($C276="","",IF(OR($H276="Complete",$H276="Closed - No Action"),0,$C276-TODAY())))</f>
        <v/>
      </c>
    </row>
    <row r="277" customFormat="false" ht="15" hidden="false" customHeight="false" outlineLevel="0" collapsed="false">
      <c r="A277" s="4"/>
      <c r="B277" s="5"/>
      <c r="C277" s="5"/>
      <c r="D277" s="4"/>
      <c r="E277" s="4"/>
      <c r="F277" s="4"/>
      <c r="G277" s="4"/>
      <c r="H277" s="4"/>
      <c r="I277" s="5"/>
      <c r="J277" s="4"/>
      <c r="K277" s="4"/>
      <c r="L277" s="4"/>
      <c r="M277" s="4"/>
      <c r="N277" s="4"/>
      <c r="O277" s="6"/>
      <c r="P277" s="4"/>
      <c r="Q277" s="7"/>
      <c r="R277" s="4"/>
      <c r="S277" s="4"/>
      <c r="T277" s="6"/>
      <c r="U277" s="4"/>
      <c r="V277" s="4"/>
      <c r="W277" s="5"/>
      <c r="X277" s="4"/>
      <c r="Y277" s="8" t="str">
        <f aca="true">IF($D277="","",IF(OR($H277="Complete",$H277="Closed - No Action"),"COMPLETE",IF($C277&lt;TODAY(),"OVERDUE",IF($C277=TODAY(),"DUE TODAY",IF($C277&lt;=TODAY()+'Setup &amp; Lists'!$B$29,"DUE SOON","UPCOMING")))))</f>
        <v/>
      </c>
      <c r="Z277" s="9" t="str">
        <f aca="true">IF($D277="","",IF($C277="","",IF(OR($H277="Complete",$H277="Closed - No Action"),0,$C277-TODAY())))</f>
        <v/>
      </c>
    </row>
    <row r="278" customFormat="false" ht="15" hidden="false" customHeight="false" outlineLevel="0" collapsed="false">
      <c r="A278" s="4"/>
      <c r="B278" s="5"/>
      <c r="C278" s="5"/>
      <c r="D278" s="4"/>
      <c r="E278" s="4"/>
      <c r="F278" s="4"/>
      <c r="G278" s="4"/>
      <c r="H278" s="4"/>
      <c r="I278" s="5"/>
      <c r="J278" s="4"/>
      <c r="K278" s="4"/>
      <c r="L278" s="4"/>
      <c r="M278" s="4"/>
      <c r="N278" s="4"/>
      <c r="O278" s="6"/>
      <c r="P278" s="4"/>
      <c r="Q278" s="7"/>
      <c r="R278" s="4"/>
      <c r="S278" s="4"/>
      <c r="T278" s="6"/>
      <c r="U278" s="4"/>
      <c r="V278" s="4"/>
      <c r="W278" s="5"/>
      <c r="X278" s="4"/>
      <c r="Y278" s="8" t="str">
        <f aca="true">IF($D278="","",IF(OR($H278="Complete",$H278="Closed - No Action"),"COMPLETE",IF($C278&lt;TODAY(),"OVERDUE",IF($C278=TODAY(),"DUE TODAY",IF($C278&lt;=TODAY()+'Setup &amp; Lists'!$B$29,"DUE SOON","UPCOMING")))))</f>
        <v/>
      </c>
      <c r="Z278" s="9" t="str">
        <f aca="true">IF($D278="","",IF($C278="","",IF(OR($H278="Complete",$H278="Closed - No Action"),0,$C278-TODAY())))</f>
        <v/>
      </c>
    </row>
    <row r="279" customFormat="false" ht="15" hidden="false" customHeight="false" outlineLevel="0" collapsed="false">
      <c r="A279" s="4"/>
      <c r="B279" s="5"/>
      <c r="C279" s="5"/>
      <c r="D279" s="4"/>
      <c r="E279" s="4"/>
      <c r="F279" s="4"/>
      <c r="G279" s="4"/>
      <c r="H279" s="4"/>
      <c r="I279" s="5"/>
      <c r="J279" s="4"/>
      <c r="K279" s="4"/>
      <c r="L279" s="4"/>
      <c r="M279" s="4"/>
      <c r="N279" s="4"/>
      <c r="O279" s="6"/>
      <c r="P279" s="4"/>
      <c r="Q279" s="7"/>
      <c r="R279" s="4"/>
      <c r="S279" s="4"/>
      <c r="T279" s="6"/>
      <c r="U279" s="4"/>
      <c r="V279" s="4"/>
      <c r="W279" s="5"/>
      <c r="X279" s="4"/>
      <c r="Y279" s="8" t="str">
        <f aca="true">IF($D279="","",IF(OR($H279="Complete",$H279="Closed - No Action"),"COMPLETE",IF($C279&lt;TODAY(),"OVERDUE",IF($C279=TODAY(),"DUE TODAY",IF($C279&lt;=TODAY()+'Setup &amp; Lists'!$B$29,"DUE SOON","UPCOMING")))))</f>
        <v/>
      </c>
      <c r="Z279" s="9" t="str">
        <f aca="true">IF($D279="","",IF($C279="","",IF(OR($H279="Complete",$H279="Closed - No Action"),0,$C279-TODAY())))</f>
        <v/>
      </c>
    </row>
    <row r="280" customFormat="false" ht="15" hidden="false" customHeight="false" outlineLevel="0" collapsed="false">
      <c r="A280" s="4"/>
      <c r="B280" s="5"/>
      <c r="C280" s="5"/>
      <c r="D280" s="4"/>
      <c r="E280" s="4"/>
      <c r="F280" s="4"/>
      <c r="G280" s="4"/>
      <c r="H280" s="4"/>
      <c r="I280" s="5"/>
      <c r="J280" s="4"/>
      <c r="K280" s="4"/>
      <c r="L280" s="4"/>
      <c r="M280" s="4"/>
      <c r="N280" s="4"/>
      <c r="O280" s="6"/>
      <c r="P280" s="4"/>
      <c r="Q280" s="7"/>
      <c r="R280" s="4"/>
      <c r="S280" s="4"/>
      <c r="T280" s="6"/>
      <c r="U280" s="4"/>
      <c r="V280" s="4"/>
      <c r="W280" s="5"/>
      <c r="X280" s="4"/>
      <c r="Y280" s="8" t="str">
        <f aca="true">IF($D280="","",IF(OR($H280="Complete",$H280="Closed - No Action"),"COMPLETE",IF($C280&lt;TODAY(),"OVERDUE",IF($C280=TODAY(),"DUE TODAY",IF($C280&lt;=TODAY()+'Setup &amp; Lists'!$B$29,"DUE SOON","UPCOMING")))))</f>
        <v/>
      </c>
      <c r="Z280" s="9" t="str">
        <f aca="true">IF($D280="","",IF($C280="","",IF(OR($H280="Complete",$H280="Closed - No Action"),0,$C280-TODAY())))</f>
        <v/>
      </c>
    </row>
    <row r="281" customFormat="false" ht="15" hidden="false" customHeight="false" outlineLevel="0" collapsed="false">
      <c r="A281" s="4"/>
      <c r="B281" s="5"/>
      <c r="C281" s="5"/>
      <c r="D281" s="4"/>
      <c r="E281" s="4"/>
      <c r="F281" s="4"/>
      <c r="G281" s="4"/>
      <c r="H281" s="4"/>
      <c r="I281" s="5"/>
      <c r="J281" s="4"/>
      <c r="K281" s="4"/>
      <c r="L281" s="4"/>
      <c r="M281" s="4"/>
      <c r="N281" s="4"/>
      <c r="O281" s="6"/>
      <c r="P281" s="4"/>
      <c r="Q281" s="7"/>
      <c r="R281" s="4"/>
      <c r="S281" s="4"/>
      <c r="T281" s="6"/>
      <c r="U281" s="4"/>
      <c r="V281" s="4"/>
      <c r="W281" s="5"/>
      <c r="X281" s="4"/>
      <c r="Y281" s="8" t="str">
        <f aca="true">IF($D281="","",IF(OR($H281="Complete",$H281="Closed - No Action"),"COMPLETE",IF($C281&lt;TODAY(),"OVERDUE",IF($C281=TODAY(),"DUE TODAY",IF($C281&lt;=TODAY()+'Setup &amp; Lists'!$B$29,"DUE SOON","UPCOMING")))))</f>
        <v/>
      </c>
      <c r="Z281" s="9" t="str">
        <f aca="true">IF($D281="","",IF($C281="","",IF(OR($H281="Complete",$H281="Closed - No Action"),0,$C281-TODAY())))</f>
        <v/>
      </c>
    </row>
    <row r="282" customFormat="false" ht="15" hidden="false" customHeight="false" outlineLevel="0" collapsed="false">
      <c r="A282" s="4"/>
      <c r="B282" s="5"/>
      <c r="C282" s="5"/>
      <c r="D282" s="4"/>
      <c r="E282" s="4"/>
      <c r="F282" s="4"/>
      <c r="G282" s="4"/>
      <c r="H282" s="4"/>
      <c r="I282" s="5"/>
      <c r="J282" s="4"/>
      <c r="K282" s="4"/>
      <c r="L282" s="4"/>
      <c r="M282" s="4"/>
      <c r="N282" s="4"/>
      <c r="O282" s="6"/>
      <c r="P282" s="4"/>
      <c r="Q282" s="7"/>
      <c r="R282" s="4"/>
      <c r="S282" s="4"/>
      <c r="T282" s="6"/>
      <c r="U282" s="4"/>
      <c r="V282" s="4"/>
      <c r="W282" s="5"/>
      <c r="X282" s="4"/>
      <c r="Y282" s="8" t="str">
        <f aca="true">IF($D282="","",IF(OR($H282="Complete",$H282="Closed - No Action"),"COMPLETE",IF($C282&lt;TODAY(),"OVERDUE",IF($C282=TODAY(),"DUE TODAY",IF($C282&lt;=TODAY()+'Setup &amp; Lists'!$B$29,"DUE SOON","UPCOMING")))))</f>
        <v/>
      </c>
      <c r="Z282" s="9" t="str">
        <f aca="true">IF($D282="","",IF($C282="","",IF(OR($H282="Complete",$H282="Closed - No Action"),0,$C282-TODAY())))</f>
        <v/>
      </c>
    </row>
    <row r="283" customFormat="false" ht="15" hidden="false" customHeight="false" outlineLevel="0" collapsed="false">
      <c r="A283" s="4"/>
      <c r="B283" s="5"/>
      <c r="C283" s="5"/>
      <c r="D283" s="4"/>
      <c r="E283" s="4"/>
      <c r="F283" s="4"/>
      <c r="G283" s="4"/>
      <c r="H283" s="4"/>
      <c r="I283" s="5"/>
      <c r="J283" s="4"/>
      <c r="K283" s="4"/>
      <c r="L283" s="4"/>
      <c r="M283" s="4"/>
      <c r="N283" s="4"/>
      <c r="O283" s="6"/>
      <c r="P283" s="4"/>
      <c r="Q283" s="7"/>
      <c r="R283" s="4"/>
      <c r="S283" s="4"/>
      <c r="T283" s="6"/>
      <c r="U283" s="4"/>
      <c r="V283" s="4"/>
      <c r="W283" s="5"/>
      <c r="X283" s="4"/>
      <c r="Y283" s="8" t="str">
        <f aca="true">IF($D283="","",IF(OR($H283="Complete",$H283="Closed - No Action"),"COMPLETE",IF($C283&lt;TODAY(),"OVERDUE",IF($C283=TODAY(),"DUE TODAY",IF($C283&lt;=TODAY()+'Setup &amp; Lists'!$B$29,"DUE SOON","UPCOMING")))))</f>
        <v/>
      </c>
      <c r="Z283" s="9" t="str">
        <f aca="true">IF($D283="","",IF($C283="","",IF(OR($H283="Complete",$H283="Closed - No Action"),0,$C283-TODAY())))</f>
        <v/>
      </c>
    </row>
    <row r="284" customFormat="false" ht="15" hidden="false" customHeight="false" outlineLevel="0" collapsed="false">
      <c r="A284" s="4"/>
      <c r="B284" s="5"/>
      <c r="C284" s="5"/>
      <c r="D284" s="4"/>
      <c r="E284" s="4"/>
      <c r="F284" s="4"/>
      <c r="G284" s="4"/>
      <c r="H284" s="4"/>
      <c r="I284" s="5"/>
      <c r="J284" s="4"/>
      <c r="K284" s="4"/>
      <c r="L284" s="4"/>
      <c r="M284" s="4"/>
      <c r="N284" s="4"/>
      <c r="O284" s="6"/>
      <c r="P284" s="4"/>
      <c r="Q284" s="7"/>
      <c r="R284" s="4"/>
      <c r="S284" s="4"/>
      <c r="T284" s="6"/>
      <c r="U284" s="4"/>
      <c r="V284" s="4"/>
      <c r="W284" s="5"/>
      <c r="X284" s="4"/>
      <c r="Y284" s="8" t="str">
        <f aca="true">IF($D284="","",IF(OR($H284="Complete",$H284="Closed - No Action"),"COMPLETE",IF($C284&lt;TODAY(),"OVERDUE",IF($C284=TODAY(),"DUE TODAY",IF($C284&lt;=TODAY()+'Setup &amp; Lists'!$B$29,"DUE SOON","UPCOMING")))))</f>
        <v/>
      </c>
      <c r="Z284" s="9" t="str">
        <f aca="true">IF($D284="","",IF($C284="","",IF(OR($H284="Complete",$H284="Closed - No Action"),0,$C284-TODAY())))</f>
        <v/>
      </c>
    </row>
    <row r="285" customFormat="false" ht="15" hidden="false" customHeight="false" outlineLevel="0" collapsed="false">
      <c r="A285" s="4"/>
      <c r="B285" s="5"/>
      <c r="C285" s="5"/>
      <c r="D285" s="4"/>
      <c r="E285" s="4"/>
      <c r="F285" s="4"/>
      <c r="G285" s="4"/>
      <c r="H285" s="4"/>
      <c r="I285" s="5"/>
      <c r="J285" s="4"/>
      <c r="K285" s="4"/>
      <c r="L285" s="4"/>
      <c r="M285" s="4"/>
      <c r="N285" s="4"/>
      <c r="O285" s="6"/>
      <c r="P285" s="4"/>
      <c r="Q285" s="7"/>
      <c r="R285" s="4"/>
      <c r="S285" s="4"/>
      <c r="T285" s="6"/>
      <c r="U285" s="4"/>
      <c r="V285" s="4"/>
      <c r="W285" s="5"/>
      <c r="X285" s="4"/>
      <c r="Y285" s="8" t="str">
        <f aca="true">IF($D285="","",IF(OR($H285="Complete",$H285="Closed - No Action"),"COMPLETE",IF($C285&lt;TODAY(),"OVERDUE",IF($C285=TODAY(),"DUE TODAY",IF($C285&lt;=TODAY()+'Setup &amp; Lists'!$B$29,"DUE SOON","UPCOMING")))))</f>
        <v/>
      </c>
      <c r="Z285" s="9" t="str">
        <f aca="true">IF($D285="","",IF($C285="","",IF(OR($H285="Complete",$H285="Closed - No Action"),0,$C285-TODAY())))</f>
        <v/>
      </c>
    </row>
    <row r="286" customFormat="false" ht="15" hidden="false" customHeight="false" outlineLevel="0" collapsed="false">
      <c r="A286" s="4"/>
      <c r="B286" s="5"/>
      <c r="C286" s="5"/>
      <c r="D286" s="4"/>
      <c r="E286" s="4"/>
      <c r="F286" s="4"/>
      <c r="G286" s="4"/>
      <c r="H286" s="4"/>
      <c r="I286" s="5"/>
      <c r="J286" s="4"/>
      <c r="K286" s="4"/>
      <c r="L286" s="4"/>
      <c r="M286" s="4"/>
      <c r="N286" s="4"/>
      <c r="O286" s="6"/>
      <c r="P286" s="4"/>
      <c r="Q286" s="7"/>
      <c r="R286" s="4"/>
      <c r="S286" s="4"/>
      <c r="T286" s="6"/>
      <c r="U286" s="4"/>
      <c r="V286" s="4"/>
      <c r="W286" s="5"/>
      <c r="X286" s="4"/>
      <c r="Y286" s="8" t="str">
        <f aca="true">IF($D286="","",IF(OR($H286="Complete",$H286="Closed - No Action"),"COMPLETE",IF($C286&lt;TODAY(),"OVERDUE",IF($C286=TODAY(),"DUE TODAY",IF($C286&lt;=TODAY()+'Setup &amp; Lists'!$B$29,"DUE SOON","UPCOMING")))))</f>
        <v/>
      </c>
      <c r="Z286" s="9" t="str">
        <f aca="true">IF($D286="","",IF($C286="","",IF(OR($H286="Complete",$H286="Closed - No Action"),0,$C286-TODAY())))</f>
        <v/>
      </c>
    </row>
    <row r="287" customFormat="false" ht="15" hidden="false" customHeight="false" outlineLevel="0" collapsed="false">
      <c r="A287" s="4"/>
      <c r="B287" s="5"/>
      <c r="C287" s="5"/>
      <c r="D287" s="4"/>
      <c r="E287" s="4"/>
      <c r="F287" s="4"/>
      <c r="G287" s="4"/>
      <c r="H287" s="4"/>
      <c r="I287" s="5"/>
      <c r="J287" s="4"/>
      <c r="K287" s="4"/>
      <c r="L287" s="4"/>
      <c r="M287" s="4"/>
      <c r="N287" s="4"/>
      <c r="O287" s="6"/>
      <c r="P287" s="4"/>
      <c r="Q287" s="7"/>
      <c r="R287" s="4"/>
      <c r="S287" s="4"/>
      <c r="T287" s="6"/>
      <c r="U287" s="4"/>
      <c r="V287" s="4"/>
      <c r="W287" s="5"/>
      <c r="X287" s="4"/>
      <c r="Y287" s="8" t="str">
        <f aca="true">IF($D287="","",IF(OR($H287="Complete",$H287="Closed - No Action"),"COMPLETE",IF($C287&lt;TODAY(),"OVERDUE",IF($C287=TODAY(),"DUE TODAY",IF($C287&lt;=TODAY()+'Setup &amp; Lists'!$B$29,"DUE SOON","UPCOMING")))))</f>
        <v/>
      </c>
      <c r="Z287" s="9" t="str">
        <f aca="true">IF($D287="","",IF($C287="","",IF(OR($H287="Complete",$H287="Closed - No Action"),0,$C287-TODAY())))</f>
        <v/>
      </c>
    </row>
    <row r="288" customFormat="false" ht="15" hidden="false" customHeight="false" outlineLevel="0" collapsed="false">
      <c r="A288" s="4"/>
      <c r="B288" s="5"/>
      <c r="C288" s="5"/>
      <c r="D288" s="4"/>
      <c r="E288" s="4"/>
      <c r="F288" s="4"/>
      <c r="G288" s="4"/>
      <c r="H288" s="4"/>
      <c r="I288" s="5"/>
      <c r="J288" s="4"/>
      <c r="K288" s="4"/>
      <c r="L288" s="4"/>
      <c r="M288" s="4"/>
      <c r="N288" s="4"/>
      <c r="O288" s="6"/>
      <c r="P288" s="4"/>
      <c r="Q288" s="7"/>
      <c r="R288" s="4"/>
      <c r="S288" s="4"/>
      <c r="T288" s="6"/>
      <c r="U288" s="4"/>
      <c r="V288" s="4"/>
      <c r="W288" s="5"/>
      <c r="X288" s="4"/>
      <c r="Y288" s="8" t="str">
        <f aca="true">IF($D288="","",IF(OR($H288="Complete",$H288="Closed - No Action"),"COMPLETE",IF($C288&lt;TODAY(),"OVERDUE",IF($C288=TODAY(),"DUE TODAY",IF($C288&lt;=TODAY()+'Setup &amp; Lists'!$B$29,"DUE SOON","UPCOMING")))))</f>
        <v/>
      </c>
      <c r="Z288" s="9" t="str">
        <f aca="true">IF($D288="","",IF($C288="","",IF(OR($H288="Complete",$H288="Closed - No Action"),0,$C288-TODAY())))</f>
        <v/>
      </c>
    </row>
    <row r="289" customFormat="false" ht="15" hidden="false" customHeight="false" outlineLevel="0" collapsed="false">
      <c r="A289" s="4"/>
      <c r="B289" s="5"/>
      <c r="C289" s="5"/>
      <c r="D289" s="4"/>
      <c r="E289" s="4"/>
      <c r="F289" s="4"/>
      <c r="G289" s="4"/>
      <c r="H289" s="4"/>
      <c r="I289" s="5"/>
      <c r="J289" s="4"/>
      <c r="K289" s="4"/>
      <c r="L289" s="4"/>
      <c r="M289" s="4"/>
      <c r="N289" s="4"/>
      <c r="O289" s="6"/>
      <c r="P289" s="4"/>
      <c r="Q289" s="7"/>
      <c r="R289" s="4"/>
      <c r="S289" s="4"/>
      <c r="T289" s="6"/>
      <c r="U289" s="4"/>
      <c r="V289" s="4"/>
      <c r="W289" s="5"/>
      <c r="X289" s="4"/>
      <c r="Y289" s="8" t="str">
        <f aca="true">IF($D289="","",IF(OR($H289="Complete",$H289="Closed - No Action"),"COMPLETE",IF($C289&lt;TODAY(),"OVERDUE",IF($C289=TODAY(),"DUE TODAY",IF($C289&lt;=TODAY()+'Setup &amp; Lists'!$B$29,"DUE SOON","UPCOMING")))))</f>
        <v/>
      </c>
      <c r="Z289" s="9" t="str">
        <f aca="true">IF($D289="","",IF($C289="","",IF(OR($H289="Complete",$H289="Closed - No Action"),0,$C289-TODAY())))</f>
        <v/>
      </c>
    </row>
    <row r="290" customFormat="false" ht="15" hidden="false" customHeight="false" outlineLevel="0" collapsed="false">
      <c r="A290" s="4"/>
      <c r="B290" s="5"/>
      <c r="C290" s="5"/>
      <c r="D290" s="4"/>
      <c r="E290" s="4"/>
      <c r="F290" s="4"/>
      <c r="G290" s="4"/>
      <c r="H290" s="4"/>
      <c r="I290" s="5"/>
      <c r="J290" s="4"/>
      <c r="K290" s="4"/>
      <c r="L290" s="4"/>
      <c r="M290" s="4"/>
      <c r="N290" s="4"/>
      <c r="O290" s="6"/>
      <c r="P290" s="4"/>
      <c r="Q290" s="7"/>
      <c r="R290" s="4"/>
      <c r="S290" s="4"/>
      <c r="T290" s="6"/>
      <c r="U290" s="4"/>
      <c r="V290" s="4"/>
      <c r="W290" s="5"/>
      <c r="X290" s="4"/>
      <c r="Y290" s="8" t="str">
        <f aca="true">IF($D290="","",IF(OR($H290="Complete",$H290="Closed - No Action"),"COMPLETE",IF($C290&lt;TODAY(),"OVERDUE",IF($C290=TODAY(),"DUE TODAY",IF($C290&lt;=TODAY()+'Setup &amp; Lists'!$B$29,"DUE SOON","UPCOMING")))))</f>
        <v/>
      </c>
      <c r="Z290" s="9" t="str">
        <f aca="true">IF($D290="","",IF($C290="","",IF(OR($H290="Complete",$H290="Closed - No Action"),0,$C290-TODAY())))</f>
        <v/>
      </c>
    </row>
    <row r="291" customFormat="false" ht="15" hidden="false" customHeight="false" outlineLevel="0" collapsed="false">
      <c r="A291" s="4"/>
      <c r="B291" s="5"/>
      <c r="C291" s="5"/>
      <c r="D291" s="4"/>
      <c r="E291" s="4"/>
      <c r="F291" s="4"/>
      <c r="G291" s="4"/>
      <c r="H291" s="4"/>
      <c r="I291" s="5"/>
      <c r="J291" s="4"/>
      <c r="K291" s="4"/>
      <c r="L291" s="4"/>
      <c r="M291" s="4"/>
      <c r="N291" s="4"/>
      <c r="O291" s="6"/>
      <c r="P291" s="4"/>
      <c r="Q291" s="7"/>
      <c r="R291" s="4"/>
      <c r="S291" s="4"/>
      <c r="T291" s="6"/>
      <c r="U291" s="4"/>
      <c r="V291" s="4"/>
      <c r="W291" s="5"/>
      <c r="X291" s="4"/>
      <c r="Y291" s="8" t="str">
        <f aca="true">IF($D291="","",IF(OR($H291="Complete",$H291="Closed - No Action"),"COMPLETE",IF($C291&lt;TODAY(),"OVERDUE",IF($C291=TODAY(),"DUE TODAY",IF($C291&lt;=TODAY()+'Setup &amp; Lists'!$B$29,"DUE SOON","UPCOMING")))))</f>
        <v/>
      </c>
      <c r="Z291" s="9" t="str">
        <f aca="true">IF($D291="","",IF($C291="","",IF(OR($H291="Complete",$H291="Closed - No Action"),0,$C291-TODAY())))</f>
        <v/>
      </c>
    </row>
    <row r="292" customFormat="false" ht="15" hidden="false" customHeight="false" outlineLevel="0" collapsed="false">
      <c r="A292" s="4"/>
      <c r="B292" s="5"/>
      <c r="C292" s="5"/>
      <c r="D292" s="4"/>
      <c r="E292" s="4"/>
      <c r="F292" s="4"/>
      <c r="G292" s="4"/>
      <c r="H292" s="4"/>
      <c r="I292" s="5"/>
      <c r="J292" s="4"/>
      <c r="K292" s="4"/>
      <c r="L292" s="4"/>
      <c r="M292" s="4"/>
      <c r="N292" s="4"/>
      <c r="O292" s="6"/>
      <c r="P292" s="4"/>
      <c r="Q292" s="7"/>
      <c r="R292" s="4"/>
      <c r="S292" s="4"/>
      <c r="T292" s="6"/>
      <c r="U292" s="4"/>
      <c r="V292" s="4"/>
      <c r="W292" s="5"/>
      <c r="X292" s="4"/>
      <c r="Y292" s="8" t="str">
        <f aca="true">IF($D292="","",IF(OR($H292="Complete",$H292="Closed - No Action"),"COMPLETE",IF($C292&lt;TODAY(),"OVERDUE",IF($C292=TODAY(),"DUE TODAY",IF($C292&lt;=TODAY()+'Setup &amp; Lists'!$B$29,"DUE SOON","UPCOMING")))))</f>
        <v/>
      </c>
      <c r="Z292" s="9" t="str">
        <f aca="true">IF($D292="","",IF($C292="","",IF(OR($H292="Complete",$H292="Closed - No Action"),0,$C292-TODAY())))</f>
        <v/>
      </c>
    </row>
    <row r="293" customFormat="false" ht="15" hidden="false" customHeight="false" outlineLevel="0" collapsed="false">
      <c r="A293" s="4"/>
      <c r="B293" s="5"/>
      <c r="C293" s="5"/>
      <c r="D293" s="4"/>
      <c r="E293" s="4"/>
      <c r="F293" s="4"/>
      <c r="G293" s="4"/>
      <c r="H293" s="4"/>
      <c r="I293" s="5"/>
      <c r="J293" s="4"/>
      <c r="K293" s="4"/>
      <c r="L293" s="4"/>
      <c r="M293" s="4"/>
      <c r="N293" s="4"/>
      <c r="O293" s="6"/>
      <c r="P293" s="4"/>
      <c r="Q293" s="7"/>
      <c r="R293" s="4"/>
      <c r="S293" s="4"/>
      <c r="T293" s="6"/>
      <c r="U293" s="4"/>
      <c r="V293" s="4"/>
      <c r="W293" s="5"/>
      <c r="X293" s="4"/>
      <c r="Y293" s="8" t="str">
        <f aca="true">IF($D293="","",IF(OR($H293="Complete",$H293="Closed - No Action"),"COMPLETE",IF($C293&lt;TODAY(),"OVERDUE",IF($C293=TODAY(),"DUE TODAY",IF($C293&lt;=TODAY()+'Setup &amp; Lists'!$B$29,"DUE SOON","UPCOMING")))))</f>
        <v/>
      </c>
      <c r="Z293" s="9" t="str">
        <f aca="true">IF($D293="","",IF($C293="","",IF(OR($H293="Complete",$H293="Closed - No Action"),0,$C293-TODAY())))</f>
        <v/>
      </c>
    </row>
    <row r="294" customFormat="false" ht="15" hidden="false" customHeight="false" outlineLevel="0" collapsed="false">
      <c r="A294" s="4"/>
      <c r="B294" s="5"/>
      <c r="C294" s="5"/>
      <c r="D294" s="4"/>
      <c r="E294" s="4"/>
      <c r="F294" s="4"/>
      <c r="G294" s="4"/>
      <c r="H294" s="4"/>
      <c r="I294" s="5"/>
      <c r="J294" s="4"/>
      <c r="K294" s="4"/>
      <c r="L294" s="4"/>
      <c r="M294" s="4"/>
      <c r="N294" s="4"/>
      <c r="O294" s="6"/>
      <c r="P294" s="4"/>
      <c r="Q294" s="7"/>
      <c r="R294" s="4"/>
      <c r="S294" s="4"/>
      <c r="T294" s="6"/>
      <c r="U294" s="4"/>
      <c r="V294" s="4"/>
      <c r="W294" s="5"/>
      <c r="X294" s="4"/>
      <c r="Y294" s="8" t="str">
        <f aca="true">IF($D294="","",IF(OR($H294="Complete",$H294="Closed - No Action"),"COMPLETE",IF($C294&lt;TODAY(),"OVERDUE",IF($C294=TODAY(),"DUE TODAY",IF($C294&lt;=TODAY()+'Setup &amp; Lists'!$B$29,"DUE SOON","UPCOMING")))))</f>
        <v/>
      </c>
      <c r="Z294" s="9" t="str">
        <f aca="true">IF($D294="","",IF($C294="","",IF(OR($H294="Complete",$H294="Closed - No Action"),0,$C294-TODAY())))</f>
        <v/>
      </c>
    </row>
    <row r="295" customFormat="false" ht="15" hidden="false" customHeight="false" outlineLevel="0" collapsed="false">
      <c r="A295" s="4"/>
      <c r="B295" s="5"/>
      <c r="C295" s="5"/>
      <c r="D295" s="4"/>
      <c r="E295" s="4"/>
      <c r="F295" s="4"/>
      <c r="G295" s="4"/>
      <c r="H295" s="4"/>
      <c r="I295" s="5"/>
      <c r="J295" s="4"/>
      <c r="K295" s="4"/>
      <c r="L295" s="4"/>
      <c r="M295" s="4"/>
      <c r="N295" s="4"/>
      <c r="O295" s="6"/>
      <c r="P295" s="4"/>
      <c r="Q295" s="7"/>
      <c r="R295" s="4"/>
      <c r="S295" s="4"/>
      <c r="T295" s="6"/>
      <c r="U295" s="4"/>
      <c r="V295" s="4"/>
      <c r="W295" s="5"/>
      <c r="X295" s="4"/>
      <c r="Y295" s="8" t="str">
        <f aca="true">IF($D295="","",IF(OR($H295="Complete",$H295="Closed - No Action"),"COMPLETE",IF($C295&lt;TODAY(),"OVERDUE",IF($C295=TODAY(),"DUE TODAY",IF($C295&lt;=TODAY()+'Setup &amp; Lists'!$B$29,"DUE SOON","UPCOMING")))))</f>
        <v/>
      </c>
      <c r="Z295" s="9" t="str">
        <f aca="true">IF($D295="","",IF($C295="","",IF(OR($H295="Complete",$H295="Closed - No Action"),0,$C295-TODAY())))</f>
        <v/>
      </c>
    </row>
    <row r="296" customFormat="false" ht="15" hidden="false" customHeight="false" outlineLevel="0" collapsed="false">
      <c r="A296" s="4"/>
      <c r="B296" s="5"/>
      <c r="C296" s="5"/>
      <c r="D296" s="4"/>
      <c r="E296" s="4"/>
      <c r="F296" s="4"/>
      <c r="G296" s="4"/>
      <c r="H296" s="4"/>
      <c r="I296" s="5"/>
      <c r="J296" s="4"/>
      <c r="K296" s="4"/>
      <c r="L296" s="4"/>
      <c r="M296" s="4"/>
      <c r="N296" s="4"/>
      <c r="O296" s="6"/>
      <c r="P296" s="4"/>
      <c r="Q296" s="7"/>
      <c r="R296" s="4"/>
      <c r="S296" s="4"/>
      <c r="T296" s="6"/>
      <c r="U296" s="4"/>
      <c r="V296" s="4"/>
      <c r="W296" s="5"/>
      <c r="X296" s="4"/>
      <c r="Y296" s="8" t="str">
        <f aca="true">IF($D296="","",IF(OR($H296="Complete",$H296="Closed - No Action"),"COMPLETE",IF($C296&lt;TODAY(),"OVERDUE",IF($C296=TODAY(),"DUE TODAY",IF($C296&lt;=TODAY()+'Setup &amp; Lists'!$B$29,"DUE SOON","UPCOMING")))))</f>
        <v/>
      </c>
      <c r="Z296" s="9" t="str">
        <f aca="true">IF($D296="","",IF($C296="","",IF(OR($H296="Complete",$H296="Closed - No Action"),0,$C296-TODAY())))</f>
        <v/>
      </c>
    </row>
    <row r="297" customFormat="false" ht="15" hidden="false" customHeight="false" outlineLevel="0" collapsed="false">
      <c r="A297" s="4"/>
      <c r="B297" s="5"/>
      <c r="C297" s="5"/>
      <c r="D297" s="4"/>
      <c r="E297" s="4"/>
      <c r="F297" s="4"/>
      <c r="G297" s="4"/>
      <c r="H297" s="4"/>
      <c r="I297" s="5"/>
      <c r="J297" s="4"/>
      <c r="K297" s="4"/>
      <c r="L297" s="4"/>
      <c r="M297" s="4"/>
      <c r="N297" s="4"/>
      <c r="O297" s="6"/>
      <c r="P297" s="4"/>
      <c r="Q297" s="7"/>
      <c r="R297" s="4"/>
      <c r="S297" s="4"/>
      <c r="T297" s="6"/>
      <c r="U297" s="4"/>
      <c r="V297" s="4"/>
      <c r="W297" s="5"/>
      <c r="X297" s="4"/>
      <c r="Y297" s="8" t="str">
        <f aca="true">IF($D297="","",IF(OR($H297="Complete",$H297="Closed - No Action"),"COMPLETE",IF($C297&lt;TODAY(),"OVERDUE",IF($C297=TODAY(),"DUE TODAY",IF($C297&lt;=TODAY()+'Setup &amp; Lists'!$B$29,"DUE SOON","UPCOMING")))))</f>
        <v/>
      </c>
      <c r="Z297" s="9" t="str">
        <f aca="true">IF($D297="","",IF($C297="","",IF(OR($H297="Complete",$H297="Closed - No Action"),0,$C297-TODAY())))</f>
        <v/>
      </c>
    </row>
    <row r="298" customFormat="false" ht="15" hidden="false" customHeight="false" outlineLevel="0" collapsed="false">
      <c r="A298" s="4"/>
      <c r="B298" s="5"/>
      <c r="C298" s="5"/>
      <c r="D298" s="4"/>
      <c r="E298" s="4"/>
      <c r="F298" s="4"/>
      <c r="G298" s="4"/>
      <c r="H298" s="4"/>
      <c r="I298" s="5"/>
      <c r="J298" s="4"/>
      <c r="K298" s="4"/>
      <c r="L298" s="4"/>
      <c r="M298" s="4"/>
      <c r="N298" s="4"/>
      <c r="O298" s="6"/>
      <c r="P298" s="4"/>
      <c r="Q298" s="7"/>
      <c r="R298" s="4"/>
      <c r="S298" s="4"/>
      <c r="T298" s="6"/>
      <c r="U298" s="4"/>
      <c r="V298" s="4"/>
      <c r="W298" s="5"/>
      <c r="X298" s="4"/>
      <c r="Y298" s="8" t="str">
        <f aca="true">IF($D298="","",IF(OR($H298="Complete",$H298="Closed - No Action"),"COMPLETE",IF($C298&lt;TODAY(),"OVERDUE",IF($C298=TODAY(),"DUE TODAY",IF($C298&lt;=TODAY()+'Setup &amp; Lists'!$B$29,"DUE SOON","UPCOMING")))))</f>
        <v/>
      </c>
      <c r="Z298" s="9" t="str">
        <f aca="true">IF($D298="","",IF($C298="","",IF(OR($H298="Complete",$H298="Closed - No Action"),0,$C298-TODAY())))</f>
        <v/>
      </c>
    </row>
    <row r="299" customFormat="false" ht="15" hidden="false" customHeight="false" outlineLevel="0" collapsed="false">
      <c r="A299" s="4"/>
      <c r="B299" s="5"/>
      <c r="C299" s="5"/>
      <c r="D299" s="4"/>
      <c r="E299" s="4"/>
      <c r="F299" s="4"/>
      <c r="G299" s="4"/>
      <c r="H299" s="4"/>
      <c r="I299" s="5"/>
      <c r="J299" s="4"/>
      <c r="K299" s="4"/>
      <c r="L299" s="4"/>
      <c r="M299" s="4"/>
      <c r="N299" s="4"/>
      <c r="O299" s="6"/>
      <c r="P299" s="4"/>
      <c r="Q299" s="7"/>
      <c r="R299" s="4"/>
      <c r="S299" s="4"/>
      <c r="T299" s="6"/>
      <c r="U299" s="4"/>
      <c r="V299" s="4"/>
      <c r="W299" s="5"/>
      <c r="X299" s="4"/>
      <c r="Y299" s="8" t="str">
        <f aca="true">IF($D299="","",IF(OR($H299="Complete",$H299="Closed - No Action"),"COMPLETE",IF($C299&lt;TODAY(),"OVERDUE",IF($C299=TODAY(),"DUE TODAY",IF($C299&lt;=TODAY()+'Setup &amp; Lists'!$B$29,"DUE SOON","UPCOMING")))))</f>
        <v/>
      </c>
      <c r="Z299" s="9" t="str">
        <f aca="true">IF($D299="","",IF($C299="","",IF(OR($H299="Complete",$H299="Closed - No Action"),0,$C299-TODAY())))</f>
        <v/>
      </c>
    </row>
    <row r="300" customFormat="false" ht="15" hidden="false" customHeight="false" outlineLevel="0" collapsed="false">
      <c r="A300" s="4"/>
      <c r="B300" s="5"/>
      <c r="C300" s="5"/>
      <c r="D300" s="4"/>
      <c r="E300" s="4"/>
      <c r="F300" s="4"/>
      <c r="G300" s="4"/>
      <c r="H300" s="4"/>
      <c r="I300" s="5"/>
      <c r="J300" s="4"/>
      <c r="K300" s="4"/>
      <c r="L300" s="4"/>
      <c r="M300" s="4"/>
      <c r="N300" s="4"/>
      <c r="O300" s="6"/>
      <c r="P300" s="4"/>
      <c r="Q300" s="7"/>
      <c r="R300" s="4"/>
      <c r="S300" s="4"/>
      <c r="T300" s="6"/>
      <c r="U300" s="4"/>
      <c r="V300" s="4"/>
      <c r="W300" s="5"/>
      <c r="X300" s="4"/>
      <c r="Y300" s="8" t="str">
        <f aca="true">IF($D300="","",IF(OR($H300="Complete",$H300="Closed - No Action"),"COMPLETE",IF($C300&lt;TODAY(),"OVERDUE",IF($C300=TODAY(),"DUE TODAY",IF($C300&lt;=TODAY()+'Setup &amp; Lists'!$B$29,"DUE SOON","UPCOMING")))))</f>
        <v/>
      </c>
      <c r="Z300" s="9" t="str">
        <f aca="true">IF($D300="","",IF($C300="","",IF(OR($H300="Complete",$H300="Closed - No Action"),0,$C300-TODAY())))</f>
        <v/>
      </c>
    </row>
    <row r="301" customFormat="false" ht="15" hidden="false" customHeight="false" outlineLevel="0" collapsed="false">
      <c r="A301" s="4"/>
      <c r="B301" s="5"/>
      <c r="C301" s="5"/>
      <c r="D301" s="4"/>
      <c r="E301" s="4"/>
      <c r="F301" s="4"/>
      <c r="G301" s="4"/>
      <c r="H301" s="4"/>
      <c r="I301" s="5"/>
      <c r="J301" s="4"/>
      <c r="K301" s="4"/>
      <c r="L301" s="4"/>
      <c r="M301" s="4"/>
      <c r="N301" s="4"/>
      <c r="O301" s="6"/>
      <c r="P301" s="4"/>
      <c r="Q301" s="7"/>
      <c r="R301" s="4"/>
      <c r="S301" s="4"/>
      <c r="T301" s="6"/>
      <c r="U301" s="4"/>
      <c r="V301" s="4"/>
      <c r="W301" s="5"/>
      <c r="X301" s="4"/>
      <c r="Y301" s="8" t="str">
        <f aca="true">IF($D301="","",IF(OR($H301="Complete",$H301="Closed - No Action"),"COMPLETE",IF($C301&lt;TODAY(),"OVERDUE",IF($C301=TODAY(),"DUE TODAY",IF($C301&lt;=TODAY()+'Setup &amp; Lists'!$B$29,"DUE SOON","UPCOMING")))))</f>
        <v/>
      </c>
      <c r="Z301" s="9" t="str">
        <f aca="true">IF($D301="","",IF($C301="","",IF(OR($H301="Complete",$H301="Closed - No Action"),0,$C301-TODAY())))</f>
        <v/>
      </c>
    </row>
    <row r="302" customFormat="false" ht="15" hidden="false" customHeight="false" outlineLevel="0" collapsed="false">
      <c r="A302" s="4"/>
      <c r="B302" s="5"/>
      <c r="C302" s="5"/>
      <c r="D302" s="4"/>
      <c r="E302" s="4"/>
      <c r="F302" s="4"/>
      <c r="G302" s="4"/>
      <c r="H302" s="4"/>
      <c r="I302" s="5"/>
      <c r="J302" s="4"/>
      <c r="K302" s="4"/>
      <c r="L302" s="4"/>
      <c r="M302" s="4"/>
      <c r="N302" s="4"/>
      <c r="O302" s="6"/>
      <c r="P302" s="4"/>
      <c r="Q302" s="7"/>
      <c r="R302" s="4"/>
      <c r="S302" s="4"/>
      <c r="T302" s="6"/>
      <c r="U302" s="4"/>
      <c r="V302" s="4"/>
      <c r="W302" s="5"/>
      <c r="X302" s="4"/>
      <c r="Y302" s="8" t="str">
        <f aca="true">IF($D302="","",IF(OR($H302="Complete",$H302="Closed - No Action"),"COMPLETE",IF($C302&lt;TODAY(),"OVERDUE",IF($C302=TODAY(),"DUE TODAY",IF($C302&lt;=TODAY()+'Setup &amp; Lists'!$B$29,"DUE SOON","UPCOMING")))))</f>
        <v/>
      </c>
      <c r="Z302" s="9" t="str">
        <f aca="true">IF($D302="","",IF($C302="","",IF(OR($H302="Complete",$H302="Closed - No Action"),0,$C302-TODAY())))</f>
        <v/>
      </c>
    </row>
    <row r="303" customFormat="false" ht="15" hidden="false" customHeight="false" outlineLevel="0" collapsed="false">
      <c r="A303" s="4"/>
      <c r="B303" s="5"/>
      <c r="C303" s="5"/>
      <c r="D303" s="4"/>
      <c r="E303" s="4"/>
      <c r="F303" s="4"/>
      <c r="G303" s="4"/>
      <c r="H303" s="4"/>
      <c r="I303" s="5"/>
      <c r="J303" s="4"/>
      <c r="K303" s="4"/>
      <c r="L303" s="4"/>
      <c r="M303" s="4"/>
      <c r="N303" s="4"/>
      <c r="O303" s="6"/>
      <c r="P303" s="4"/>
      <c r="Q303" s="7"/>
      <c r="R303" s="4"/>
      <c r="S303" s="4"/>
      <c r="T303" s="6"/>
      <c r="U303" s="4"/>
      <c r="V303" s="4"/>
      <c r="W303" s="5"/>
      <c r="X303" s="4"/>
      <c r="Y303" s="8" t="str">
        <f aca="true">IF($D303="","",IF(OR($H303="Complete",$H303="Closed - No Action"),"COMPLETE",IF($C303&lt;TODAY(),"OVERDUE",IF($C303=TODAY(),"DUE TODAY",IF($C303&lt;=TODAY()+'Setup &amp; Lists'!$B$29,"DUE SOON","UPCOMING")))))</f>
        <v/>
      </c>
      <c r="Z303" s="9" t="str">
        <f aca="true">IF($D303="","",IF($C303="","",IF(OR($H303="Complete",$H303="Closed - No Action"),0,$C303-TODAY())))</f>
        <v/>
      </c>
    </row>
    <row r="304" customFormat="false" ht="15" hidden="false" customHeight="false" outlineLevel="0" collapsed="false">
      <c r="A304" s="4"/>
      <c r="B304" s="5"/>
      <c r="C304" s="5"/>
      <c r="D304" s="4"/>
      <c r="E304" s="4"/>
      <c r="F304" s="4"/>
      <c r="G304" s="4"/>
      <c r="H304" s="4"/>
      <c r="I304" s="5"/>
      <c r="J304" s="4"/>
      <c r="K304" s="4"/>
      <c r="L304" s="4"/>
      <c r="M304" s="4"/>
      <c r="N304" s="4"/>
      <c r="O304" s="6"/>
      <c r="P304" s="4"/>
      <c r="Q304" s="7"/>
      <c r="R304" s="4"/>
      <c r="S304" s="4"/>
      <c r="T304" s="6"/>
      <c r="U304" s="4"/>
      <c r="V304" s="4"/>
      <c r="W304" s="5"/>
      <c r="X304" s="4"/>
      <c r="Y304" s="8" t="str">
        <f aca="true">IF($D304="","",IF(OR($H304="Complete",$H304="Closed - No Action"),"COMPLETE",IF($C304&lt;TODAY(),"OVERDUE",IF($C304=TODAY(),"DUE TODAY",IF($C304&lt;=TODAY()+'Setup &amp; Lists'!$B$29,"DUE SOON","UPCOMING")))))</f>
        <v/>
      </c>
      <c r="Z304" s="9" t="str">
        <f aca="true">IF($D304="","",IF($C304="","",IF(OR($H304="Complete",$H304="Closed - No Action"),0,$C304-TODAY())))</f>
        <v/>
      </c>
    </row>
    <row r="305" customFormat="false" ht="15" hidden="false" customHeight="false" outlineLevel="0" collapsed="false">
      <c r="A305" s="4"/>
      <c r="B305" s="5"/>
      <c r="C305" s="5"/>
      <c r="D305" s="4"/>
      <c r="E305" s="4"/>
      <c r="F305" s="4"/>
      <c r="G305" s="4"/>
      <c r="H305" s="4"/>
      <c r="I305" s="5"/>
      <c r="J305" s="4"/>
      <c r="K305" s="4"/>
      <c r="L305" s="4"/>
      <c r="M305" s="4"/>
      <c r="N305" s="4"/>
      <c r="O305" s="6"/>
      <c r="P305" s="4"/>
      <c r="Q305" s="7"/>
      <c r="R305" s="4"/>
      <c r="S305" s="4"/>
      <c r="T305" s="6"/>
      <c r="U305" s="4"/>
      <c r="V305" s="4"/>
      <c r="W305" s="5"/>
      <c r="X305" s="4"/>
      <c r="Y305" s="8" t="str">
        <f aca="true">IF($D305="","",IF(OR($H305="Complete",$H305="Closed - No Action"),"COMPLETE",IF($C305&lt;TODAY(),"OVERDUE",IF($C305=TODAY(),"DUE TODAY",IF($C305&lt;=TODAY()+'Setup &amp; Lists'!$B$29,"DUE SOON","UPCOMING")))))</f>
        <v/>
      </c>
      <c r="Z305" s="9" t="str">
        <f aca="true">IF($D305="","",IF($C305="","",IF(OR($H305="Complete",$H305="Closed - No Action"),0,$C305-TODAY())))</f>
        <v/>
      </c>
    </row>
    <row r="306" customFormat="false" ht="15" hidden="false" customHeight="false" outlineLevel="0" collapsed="false">
      <c r="A306" s="4"/>
      <c r="B306" s="5"/>
      <c r="C306" s="5"/>
      <c r="D306" s="4"/>
      <c r="E306" s="4"/>
      <c r="F306" s="4"/>
      <c r="G306" s="4"/>
      <c r="H306" s="4"/>
      <c r="I306" s="5"/>
      <c r="J306" s="4"/>
      <c r="K306" s="4"/>
      <c r="L306" s="4"/>
      <c r="M306" s="4"/>
      <c r="N306" s="4"/>
      <c r="O306" s="6"/>
      <c r="P306" s="4"/>
      <c r="Q306" s="7"/>
      <c r="R306" s="4"/>
      <c r="S306" s="4"/>
      <c r="T306" s="6"/>
      <c r="U306" s="4"/>
      <c r="V306" s="4"/>
      <c r="W306" s="5"/>
      <c r="X306" s="4"/>
      <c r="Y306" s="8" t="str">
        <f aca="true">IF($D306="","",IF(OR($H306="Complete",$H306="Closed - No Action"),"COMPLETE",IF($C306&lt;TODAY(),"OVERDUE",IF($C306=TODAY(),"DUE TODAY",IF($C306&lt;=TODAY()+'Setup &amp; Lists'!$B$29,"DUE SOON","UPCOMING")))))</f>
        <v/>
      </c>
      <c r="Z306" s="9" t="str">
        <f aca="true">IF($D306="","",IF($C306="","",IF(OR($H306="Complete",$H306="Closed - No Action"),0,$C306-TODAY())))</f>
        <v/>
      </c>
    </row>
    <row r="307" customFormat="false" ht="15" hidden="false" customHeight="false" outlineLevel="0" collapsed="false">
      <c r="A307" s="4"/>
      <c r="B307" s="5"/>
      <c r="C307" s="5"/>
      <c r="D307" s="4"/>
      <c r="E307" s="4"/>
      <c r="F307" s="4"/>
      <c r="G307" s="4"/>
      <c r="H307" s="4"/>
      <c r="I307" s="5"/>
      <c r="J307" s="4"/>
      <c r="K307" s="4"/>
      <c r="L307" s="4"/>
      <c r="M307" s="4"/>
      <c r="N307" s="4"/>
      <c r="O307" s="6"/>
      <c r="P307" s="4"/>
      <c r="Q307" s="7"/>
      <c r="R307" s="4"/>
      <c r="S307" s="4"/>
      <c r="T307" s="6"/>
      <c r="U307" s="4"/>
      <c r="V307" s="4"/>
      <c r="W307" s="5"/>
      <c r="X307" s="4"/>
      <c r="Y307" s="8" t="str">
        <f aca="true">IF($D307="","",IF(OR($H307="Complete",$H307="Closed - No Action"),"COMPLETE",IF($C307&lt;TODAY(),"OVERDUE",IF($C307=TODAY(),"DUE TODAY",IF($C307&lt;=TODAY()+'Setup &amp; Lists'!$B$29,"DUE SOON","UPCOMING")))))</f>
        <v/>
      </c>
      <c r="Z307" s="9" t="str">
        <f aca="true">IF($D307="","",IF($C307="","",IF(OR($H307="Complete",$H307="Closed - No Action"),0,$C307-TODAY())))</f>
        <v/>
      </c>
    </row>
    <row r="308" customFormat="false" ht="15" hidden="false" customHeight="false" outlineLevel="0" collapsed="false">
      <c r="A308" s="4"/>
      <c r="B308" s="5"/>
      <c r="C308" s="5"/>
      <c r="D308" s="4"/>
      <c r="E308" s="4"/>
      <c r="F308" s="4"/>
      <c r="G308" s="4"/>
      <c r="H308" s="4"/>
      <c r="I308" s="5"/>
      <c r="J308" s="4"/>
      <c r="K308" s="4"/>
      <c r="L308" s="4"/>
      <c r="M308" s="4"/>
      <c r="N308" s="4"/>
      <c r="O308" s="6"/>
      <c r="P308" s="4"/>
      <c r="Q308" s="7"/>
      <c r="R308" s="4"/>
      <c r="S308" s="4"/>
      <c r="T308" s="6"/>
      <c r="U308" s="4"/>
      <c r="V308" s="4"/>
      <c r="W308" s="5"/>
      <c r="X308" s="4"/>
      <c r="Y308" s="8" t="str">
        <f aca="true">IF($D308="","",IF(OR($H308="Complete",$H308="Closed - No Action"),"COMPLETE",IF($C308&lt;TODAY(),"OVERDUE",IF($C308=TODAY(),"DUE TODAY",IF($C308&lt;=TODAY()+'Setup &amp; Lists'!$B$29,"DUE SOON","UPCOMING")))))</f>
        <v/>
      </c>
      <c r="Z308" s="9" t="str">
        <f aca="true">IF($D308="","",IF($C308="","",IF(OR($H308="Complete",$H308="Closed - No Action"),0,$C308-TODAY())))</f>
        <v/>
      </c>
    </row>
    <row r="309" customFormat="false" ht="15" hidden="false" customHeight="false" outlineLevel="0" collapsed="false">
      <c r="A309" s="4"/>
      <c r="B309" s="5"/>
      <c r="C309" s="5"/>
      <c r="D309" s="4"/>
      <c r="E309" s="4"/>
      <c r="F309" s="4"/>
      <c r="G309" s="4"/>
      <c r="H309" s="4"/>
      <c r="I309" s="5"/>
      <c r="J309" s="4"/>
      <c r="K309" s="4"/>
      <c r="L309" s="4"/>
      <c r="M309" s="4"/>
      <c r="N309" s="4"/>
      <c r="O309" s="6"/>
      <c r="P309" s="4"/>
      <c r="Q309" s="7"/>
      <c r="R309" s="4"/>
      <c r="S309" s="4"/>
      <c r="T309" s="6"/>
      <c r="U309" s="4"/>
      <c r="V309" s="4"/>
      <c r="W309" s="5"/>
      <c r="X309" s="4"/>
      <c r="Y309" s="8" t="str">
        <f aca="true">IF($D309="","",IF(OR($H309="Complete",$H309="Closed - No Action"),"COMPLETE",IF($C309&lt;TODAY(),"OVERDUE",IF($C309=TODAY(),"DUE TODAY",IF($C309&lt;=TODAY()+'Setup &amp; Lists'!$B$29,"DUE SOON","UPCOMING")))))</f>
        <v/>
      </c>
      <c r="Z309" s="9" t="str">
        <f aca="true">IF($D309="","",IF($C309="","",IF(OR($H309="Complete",$H309="Closed - No Action"),0,$C309-TODAY())))</f>
        <v/>
      </c>
    </row>
    <row r="310" customFormat="false" ht="15" hidden="false" customHeight="false" outlineLevel="0" collapsed="false">
      <c r="A310" s="4"/>
      <c r="B310" s="5"/>
      <c r="C310" s="5"/>
      <c r="D310" s="4"/>
      <c r="E310" s="4"/>
      <c r="F310" s="4"/>
      <c r="G310" s="4"/>
      <c r="H310" s="4"/>
      <c r="I310" s="5"/>
      <c r="J310" s="4"/>
      <c r="K310" s="4"/>
      <c r="L310" s="4"/>
      <c r="M310" s="4"/>
      <c r="N310" s="4"/>
      <c r="O310" s="6"/>
      <c r="P310" s="4"/>
      <c r="Q310" s="7"/>
      <c r="R310" s="4"/>
      <c r="S310" s="4"/>
      <c r="T310" s="6"/>
      <c r="U310" s="4"/>
      <c r="V310" s="4"/>
      <c r="W310" s="5"/>
      <c r="X310" s="4"/>
      <c r="Y310" s="8" t="str">
        <f aca="true">IF($D310="","",IF(OR($H310="Complete",$H310="Closed - No Action"),"COMPLETE",IF($C310&lt;TODAY(),"OVERDUE",IF($C310=TODAY(),"DUE TODAY",IF($C310&lt;=TODAY()+'Setup &amp; Lists'!$B$29,"DUE SOON","UPCOMING")))))</f>
        <v/>
      </c>
      <c r="Z310" s="9" t="str">
        <f aca="true">IF($D310="","",IF($C310="","",IF(OR($H310="Complete",$H310="Closed - No Action"),0,$C310-TODAY())))</f>
        <v/>
      </c>
    </row>
    <row r="311" customFormat="false" ht="15" hidden="false" customHeight="false" outlineLevel="0" collapsed="false">
      <c r="A311" s="4"/>
      <c r="B311" s="5"/>
      <c r="C311" s="5"/>
      <c r="D311" s="4"/>
      <c r="E311" s="4"/>
      <c r="F311" s="4"/>
      <c r="G311" s="4"/>
      <c r="H311" s="4"/>
      <c r="I311" s="5"/>
      <c r="J311" s="4"/>
      <c r="K311" s="4"/>
      <c r="L311" s="4"/>
      <c r="M311" s="4"/>
      <c r="N311" s="4"/>
      <c r="O311" s="6"/>
      <c r="P311" s="4"/>
      <c r="Q311" s="7"/>
      <c r="R311" s="4"/>
      <c r="S311" s="4"/>
      <c r="T311" s="6"/>
      <c r="U311" s="4"/>
      <c r="V311" s="4"/>
      <c r="W311" s="5"/>
      <c r="X311" s="4"/>
      <c r="Y311" s="8" t="str">
        <f aca="true">IF($D311="","",IF(OR($H311="Complete",$H311="Closed - No Action"),"COMPLETE",IF($C311&lt;TODAY(),"OVERDUE",IF($C311=TODAY(),"DUE TODAY",IF($C311&lt;=TODAY()+'Setup &amp; Lists'!$B$29,"DUE SOON","UPCOMING")))))</f>
        <v/>
      </c>
      <c r="Z311" s="9" t="str">
        <f aca="true">IF($D311="","",IF($C311="","",IF(OR($H311="Complete",$H311="Closed - No Action"),0,$C311-TODAY())))</f>
        <v/>
      </c>
    </row>
    <row r="312" customFormat="false" ht="15" hidden="false" customHeight="false" outlineLevel="0" collapsed="false">
      <c r="A312" s="4"/>
      <c r="B312" s="5"/>
      <c r="C312" s="5"/>
      <c r="D312" s="4"/>
      <c r="E312" s="4"/>
      <c r="F312" s="4"/>
      <c r="G312" s="4"/>
      <c r="H312" s="4"/>
      <c r="I312" s="5"/>
      <c r="J312" s="4"/>
      <c r="K312" s="4"/>
      <c r="L312" s="4"/>
      <c r="M312" s="4"/>
      <c r="N312" s="4"/>
      <c r="O312" s="6"/>
      <c r="P312" s="4"/>
      <c r="Q312" s="7"/>
      <c r="R312" s="4"/>
      <c r="S312" s="4"/>
      <c r="T312" s="6"/>
      <c r="U312" s="4"/>
      <c r="V312" s="4"/>
      <c r="W312" s="5"/>
      <c r="X312" s="4"/>
      <c r="Y312" s="8" t="str">
        <f aca="true">IF($D312="","",IF(OR($H312="Complete",$H312="Closed - No Action"),"COMPLETE",IF($C312&lt;TODAY(),"OVERDUE",IF($C312=TODAY(),"DUE TODAY",IF($C312&lt;=TODAY()+'Setup &amp; Lists'!$B$29,"DUE SOON","UPCOMING")))))</f>
        <v/>
      </c>
      <c r="Z312" s="9" t="str">
        <f aca="true">IF($D312="","",IF($C312="","",IF(OR($H312="Complete",$H312="Closed - No Action"),0,$C312-TODAY())))</f>
        <v/>
      </c>
    </row>
    <row r="313" customFormat="false" ht="15" hidden="false" customHeight="false" outlineLevel="0" collapsed="false">
      <c r="A313" s="4"/>
      <c r="B313" s="5"/>
      <c r="C313" s="5"/>
      <c r="D313" s="4"/>
      <c r="E313" s="4"/>
      <c r="F313" s="4"/>
      <c r="G313" s="4"/>
      <c r="H313" s="4"/>
      <c r="I313" s="5"/>
      <c r="J313" s="4"/>
      <c r="K313" s="4"/>
      <c r="L313" s="4"/>
      <c r="M313" s="4"/>
      <c r="N313" s="4"/>
      <c r="O313" s="6"/>
      <c r="P313" s="4"/>
      <c r="Q313" s="7"/>
      <c r="R313" s="4"/>
      <c r="S313" s="4"/>
      <c r="T313" s="6"/>
      <c r="U313" s="4"/>
      <c r="V313" s="4"/>
      <c r="W313" s="5"/>
      <c r="X313" s="4"/>
      <c r="Y313" s="8" t="str">
        <f aca="true">IF($D313="","",IF(OR($H313="Complete",$H313="Closed - No Action"),"COMPLETE",IF($C313&lt;TODAY(),"OVERDUE",IF($C313=TODAY(),"DUE TODAY",IF($C313&lt;=TODAY()+'Setup &amp; Lists'!$B$29,"DUE SOON","UPCOMING")))))</f>
        <v/>
      </c>
      <c r="Z313" s="9" t="str">
        <f aca="true">IF($D313="","",IF($C313="","",IF(OR($H313="Complete",$H313="Closed - No Action"),0,$C313-TODAY())))</f>
        <v/>
      </c>
    </row>
    <row r="314" customFormat="false" ht="15" hidden="false" customHeight="false" outlineLevel="0" collapsed="false">
      <c r="A314" s="4"/>
      <c r="B314" s="5"/>
      <c r="C314" s="5"/>
      <c r="D314" s="4"/>
      <c r="E314" s="4"/>
      <c r="F314" s="4"/>
      <c r="G314" s="4"/>
      <c r="H314" s="4"/>
      <c r="I314" s="5"/>
      <c r="J314" s="4"/>
      <c r="K314" s="4"/>
      <c r="L314" s="4"/>
      <c r="M314" s="4"/>
      <c r="N314" s="4"/>
      <c r="O314" s="6"/>
      <c r="P314" s="4"/>
      <c r="Q314" s="7"/>
      <c r="R314" s="4"/>
      <c r="S314" s="4"/>
      <c r="T314" s="6"/>
      <c r="U314" s="4"/>
      <c r="V314" s="4"/>
      <c r="W314" s="5"/>
      <c r="X314" s="4"/>
      <c r="Y314" s="8" t="str">
        <f aca="true">IF($D314="","",IF(OR($H314="Complete",$H314="Closed - No Action"),"COMPLETE",IF($C314&lt;TODAY(),"OVERDUE",IF($C314=TODAY(),"DUE TODAY",IF($C314&lt;=TODAY()+'Setup &amp; Lists'!$B$29,"DUE SOON","UPCOMING")))))</f>
        <v/>
      </c>
      <c r="Z314" s="9" t="str">
        <f aca="true">IF($D314="","",IF($C314="","",IF(OR($H314="Complete",$H314="Closed - No Action"),0,$C314-TODAY())))</f>
        <v/>
      </c>
    </row>
    <row r="315" customFormat="false" ht="15" hidden="false" customHeight="false" outlineLevel="0" collapsed="false">
      <c r="A315" s="4"/>
      <c r="B315" s="5"/>
      <c r="C315" s="5"/>
      <c r="D315" s="4"/>
      <c r="E315" s="4"/>
      <c r="F315" s="4"/>
      <c r="G315" s="4"/>
      <c r="H315" s="4"/>
      <c r="I315" s="5"/>
      <c r="J315" s="4"/>
      <c r="K315" s="4"/>
      <c r="L315" s="4"/>
      <c r="M315" s="4"/>
      <c r="N315" s="4"/>
      <c r="O315" s="6"/>
      <c r="P315" s="4"/>
      <c r="Q315" s="7"/>
      <c r="R315" s="4"/>
      <c r="S315" s="4"/>
      <c r="T315" s="6"/>
      <c r="U315" s="4"/>
      <c r="V315" s="4"/>
      <c r="W315" s="5"/>
      <c r="X315" s="4"/>
      <c r="Y315" s="8" t="str">
        <f aca="true">IF($D315="","",IF(OR($H315="Complete",$H315="Closed - No Action"),"COMPLETE",IF($C315&lt;TODAY(),"OVERDUE",IF($C315=TODAY(),"DUE TODAY",IF($C315&lt;=TODAY()+'Setup &amp; Lists'!$B$29,"DUE SOON","UPCOMING")))))</f>
        <v/>
      </c>
      <c r="Z315" s="9" t="str">
        <f aca="true">IF($D315="","",IF($C315="","",IF(OR($H315="Complete",$H315="Closed - No Action"),0,$C315-TODAY())))</f>
        <v/>
      </c>
    </row>
    <row r="316" customFormat="false" ht="15" hidden="false" customHeight="false" outlineLevel="0" collapsed="false">
      <c r="A316" s="4"/>
      <c r="B316" s="5"/>
      <c r="C316" s="5"/>
      <c r="D316" s="4"/>
      <c r="E316" s="4"/>
      <c r="F316" s="4"/>
      <c r="G316" s="4"/>
      <c r="H316" s="4"/>
      <c r="I316" s="5"/>
      <c r="J316" s="4"/>
      <c r="K316" s="4"/>
      <c r="L316" s="4"/>
      <c r="M316" s="4"/>
      <c r="N316" s="4"/>
      <c r="O316" s="6"/>
      <c r="P316" s="4"/>
      <c r="Q316" s="7"/>
      <c r="R316" s="4"/>
      <c r="S316" s="4"/>
      <c r="T316" s="6"/>
      <c r="U316" s="4"/>
      <c r="V316" s="4"/>
      <c r="W316" s="5"/>
      <c r="X316" s="4"/>
      <c r="Y316" s="8" t="str">
        <f aca="true">IF($D316="","",IF(OR($H316="Complete",$H316="Closed - No Action"),"COMPLETE",IF($C316&lt;TODAY(),"OVERDUE",IF($C316=TODAY(),"DUE TODAY",IF($C316&lt;=TODAY()+'Setup &amp; Lists'!$B$29,"DUE SOON","UPCOMING")))))</f>
        <v/>
      </c>
      <c r="Z316" s="9" t="str">
        <f aca="true">IF($D316="","",IF($C316="","",IF(OR($H316="Complete",$H316="Closed - No Action"),0,$C316-TODAY())))</f>
        <v/>
      </c>
    </row>
    <row r="317" customFormat="false" ht="15" hidden="false" customHeight="false" outlineLevel="0" collapsed="false">
      <c r="A317" s="4"/>
      <c r="B317" s="5"/>
      <c r="C317" s="5"/>
      <c r="D317" s="4"/>
      <c r="E317" s="4"/>
      <c r="F317" s="4"/>
      <c r="G317" s="4"/>
      <c r="H317" s="4"/>
      <c r="I317" s="5"/>
      <c r="J317" s="4"/>
      <c r="K317" s="4"/>
      <c r="L317" s="4"/>
      <c r="M317" s="4"/>
      <c r="N317" s="4"/>
      <c r="O317" s="6"/>
      <c r="P317" s="4"/>
      <c r="Q317" s="7"/>
      <c r="R317" s="4"/>
      <c r="S317" s="4"/>
      <c r="T317" s="6"/>
      <c r="U317" s="4"/>
      <c r="V317" s="4"/>
      <c r="W317" s="5"/>
      <c r="X317" s="4"/>
      <c r="Y317" s="8" t="str">
        <f aca="true">IF($D317="","",IF(OR($H317="Complete",$H317="Closed - No Action"),"COMPLETE",IF($C317&lt;TODAY(),"OVERDUE",IF($C317=TODAY(),"DUE TODAY",IF($C317&lt;=TODAY()+'Setup &amp; Lists'!$B$29,"DUE SOON","UPCOMING")))))</f>
        <v/>
      </c>
      <c r="Z317" s="9" t="str">
        <f aca="true">IF($D317="","",IF($C317="","",IF(OR($H317="Complete",$H317="Closed - No Action"),0,$C317-TODAY())))</f>
        <v/>
      </c>
    </row>
    <row r="318" customFormat="false" ht="15" hidden="false" customHeight="false" outlineLevel="0" collapsed="false">
      <c r="A318" s="4"/>
      <c r="B318" s="5"/>
      <c r="C318" s="5"/>
      <c r="D318" s="4"/>
      <c r="E318" s="4"/>
      <c r="F318" s="4"/>
      <c r="G318" s="4"/>
      <c r="H318" s="4"/>
      <c r="I318" s="5"/>
      <c r="J318" s="4"/>
      <c r="K318" s="4"/>
      <c r="L318" s="4"/>
      <c r="M318" s="4"/>
      <c r="N318" s="4"/>
      <c r="O318" s="6"/>
      <c r="P318" s="4"/>
      <c r="Q318" s="7"/>
      <c r="R318" s="4"/>
      <c r="S318" s="4"/>
      <c r="T318" s="6"/>
      <c r="U318" s="4"/>
      <c r="V318" s="4"/>
      <c r="W318" s="5"/>
      <c r="X318" s="4"/>
      <c r="Y318" s="8" t="str">
        <f aca="true">IF($D318="","",IF(OR($H318="Complete",$H318="Closed - No Action"),"COMPLETE",IF($C318&lt;TODAY(),"OVERDUE",IF($C318=TODAY(),"DUE TODAY",IF($C318&lt;=TODAY()+'Setup &amp; Lists'!$B$29,"DUE SOON","UPCOMING")))))</f>
        <v/>
      </c>
      <c r="Z318" s="9" t="str">
        <f aca="true">IF($D318="","",IF($C318="","",IF(OR($H318="Complete",$H318="Closed - No Action"),0,$C318-TODAY())))</f>
        <v/>
      </c>
    </row>
    <row r="319" customFormat="false" ht="15" hidden="false" customHeight="false" outlineLevel="0" collapsed="false">
      <c r="A319" s="4"/>
      <c r="B319" s="5"/>
      <c r="C319" s="5"/>
      <c r="D319" s="4"/>
      <c r="E319" s="4"/>
      <c r="F319" s="4"/>
      <c r="G319" s="4"/>
      <c r="H319" s="4"/>
      <c r="I319" s="5"/>
      <c r="J319" s="4"/>
      <c r="K319" s="4"/>
      <c r="L319" s="4"/>
      <c r="M319" s="4"/>
      <c r="N319" s="4"/>
      <c r="O319" s="6"/>
      <c r="P319" s="4"/>
      <c r="Q319" s="7"/>
      <c r="R319" s="4"/>
      <c r="S319" s="4"/>
      <c r="T319" s="6"/>
      <c r="U319" s="4"/>
      <c r="V319" s="4"/>
      <c r="W319" s="5"/>
      <c r="X319" s="4"/>
      <c r="Y319" s="8" t="str">
        <f aca="true">IF($D319="","",IF(OR($H319="Complete",$H319="Closed - No Action"),"COMPLETE",IF($C319&lt;TODAY(),"OVERDUE",IF($C319=TODAY(),"DUE TODAY",IF($C319&lt;=TODAY()+'Setup &amp; Lists'!$B$29,"DUE SOON","UPCOMING")))))</f>
        <v/>
      </c>
      <c r="Z319" s="9" t="str">
        <f aca="true">IF($D319="","",IF($C319="","",IF(OR($H319="Complete",$H319="Closed - No Action"),0,$C319-TODAY())))</f>
        <v/>
      </c>
    </row>
    <row r="320" customFormat="false" ht="15" hidden="false" customHeight="false" outlineLevel="0" collapsed="false">
      <c r="A320" s="4"/>
      <c r="B320" s="5"/>
      <c r="C320" s="5"/>
      <c r="D320" s="4"/>
      <c r="E320" s="4"/>
      <c r="F320" s="4"/>
      <c r="G320" s="4"/>
      <c r="H320" s="4"/>
      <c r="I320" s="5"/>
      <c r="J320" s="4"/>
      <c r="K320" s="4"/>
      <c r="L320" s="4"/>
      <c r="M320" s="4"/>
      <c r="N320" s="4"/>
      <c r="O320" s="6"/>
      <c r="P320" s="4"/>
      <c r="Q320" s="7"/>
      <c r="R320" s="4"/>
      <c r="S320" s="4"/>
      <c r="T320" s="6"/>
      <c r="U320" s="4"/>
      <c r="V320" s="4"/>
      <c r="W320" s="5"/>
      <c r="X320" s="4"/>
      <c r="Y320" s="8" t="str">
        <f aca="true">IF($D320="","",IF(OR($H320="Complete",$H320="Closed - No Action"),"COMPLETE",IF($C320&lt;TODAY(),"OVERDUE",IF($C320=TODAY(),"DUE TODAY",IF($C320&lt;=TODAY()+'Setup &amp; Lists'!$B$29,"DUE SOON","UPCOMING")))))</f>
        <v/>
      </c>
      <c r="Z320" s="9" t="str">
        <f aca="true">IF($D320="","",IF($C320="","",IF(OR($H320="Complete",$H320="Closed - No Action"),0,$C320-TODAY())))</f>
        <v/>
      </c>
    </row>
    <row r="321" customFormat="false" ht="15" hidden="false" customHeight="false" outlineLevel="0" collapsed="false">
      <c r="A321" s="4"/>
      <c r="B321" s="5"/>
      <c r="C321" s="5"/>
      <c r="D321" s="4"/>
      <c r="E321" s="4"/>
      <c r="F321" s="4"/>
      <c r="G321" s="4"/>
      <c r="H321" s="4"/>
      <c r="I321" s="5"/>
      <c r="J321" s="4"/>
      <c r="K321" s="4"/>
      <c r="L321" s="4"/>
      <c r="M321" s="4"/>
      <c r="N321" s="4"/>
      <c r="O321" s="6"/>
      <c r="P321" s="4"/>
      <c r="Q321" s="7"/>
      <c r="R321" s="4"/>
      <c r="S321" s="4"/>
      <c r="T321" s="6"/>
      <c r="U321" s="4"/>
      <c r="V321" s="4"/>
      <c r="W321" s="5"/>
      <c r="X321" s="4"/>
      <c r="Y321" s="8" t="str">
        <f aca="true">IF($D321="","",IF(OR($H321="Complete",$H321="Closed - No Action"),"COMPLETE",IF($C321&lt;TODAY(),"OVERDUE",IF($C321=TODAY(),"DUE TODAY",IF($C321&lt;=TODAY()+'Setup &amp; Lists'!$B$29,"DUE SOON","UPCOMING")))))</f>
        <v/>
      </c>
      <c r="Z321" s="9" t="str">
        <f aca="true">IF($D321="","",IF($C321="","",IF(OR($H321="Complete",$H321="Closed - No Action"),0,$C321-TODAY())))</f>
        <v/>
      </c>
    </row>
    <row r="322" customFormat="false" ht="15" hidden="false" customHeight="false" outlineLevel="0" collapsed="false">
      <c r="A322" s="4"/>
      <c r="B322" s="5"/>
      <c r="C322" s="5"/>
      <c r="D322" s="4"/>
      <c r="E322" s="4"/>
      <c r="F322" s="4"/>
      <c r="G322" s="4"/>
      <c r="H322" s="4"/>
      <c r="I322" s="5"/>
      <c r="J322" s="4"/>
      <c r="K322" s="4"/>
      <c r="L322" s="4"/>
      <c r="M322" s="4"/>
      <c r="N322" s="4"/>
      <c r="O322" s="6"/>
      <c r="P322" s="4"/>
      <c r="Q322" s="7"/>
      <c r="R322" s="4"/>
      <c r="S322" s="4"/>
      <c r="T322" s="6"/>
      <c r="U322" s="4"/>
      <c r="V322" s="4"/>
      <c r="W322" s="5"/>
      <c r="X322" s="4"/>
      <c r="Y322" s="8" t="str">
        <f aca="true">IF($D322="","",IF(OR($H322="Complete",$H322="Closed - No Action"),"COMPLETE",IF($C322&lt;TODAY(),"OVERDUE",IF($C322=TODAY(),"DUE TODAY",IF($C322&lt;=TODAY()+'Setup &amp; Lists'!$B$29,"DUE SOON","UPCOMING")))))</f>
        <v/>
      </c>
      <c r="Z322" s="9" t="str">
        <f aca="true">IF($D322="","",IF($C322="","",IF(OR($H322="Complete",$H322="Closed - No Action"),0,$C322-TODAY())))</f>
        <v/>
      </c>
    </row>
    <row r="323" customFormat="false" ht="15" hidden="false" customHeight="false" outlineLevel="0" collapsed="false">
      <c r="A323" s="4"/>
      <c r="B323" s="5"/>
      <c r="C323" s="5"/>
      <c r="D323" s="4"/>
      <c r="E323" s="4"/>
      <c r="F323" s="4"/>
      <c r="G323" s="4"/>
      <c r="H323" s="4"/>
      <c r="I323" s="5"/>
      <c r="J323" s="4"/>
      <c r="K323" s="4"/>
      <c r="L323" s="4"/>
      <c r="M323" s="4"/>
      <c r="N323" s="4"/>
      <c r="O323" s="6"/>
      <c r="P323" s="4"/>
      <c r="Q323" s="7"/>
      <c r="R323" s="4"/>
      <c r="S323" s="4"/>
      <c r="T323" s="6"/>
      <c r="U323" s="4"/>
      <c r="V323" s="4"/>
      <c r="W323" s="5"/>
      <c r="X323" s="4"/>
      <c r="Y323" s="8" t="str">
        <f aca="true">IF($D323="","",IF(OR($H323="Complete",$H323="Closed - No Action"),"COMPLETE",IF($C323&lt;TODAY(),"OVERDUE",IF($C323=TODAY(),"DUE TODAY",IF($C323&lt;=TODAY()+'Setup &amp; Lists'!$B$29,"DUE SOON","UPCOMING")))))</f>
        <v/>
      </c>
      <c r="Z323" s="9" t="str">
        <f aca="true">IF($D323="","",IF($C323="","",IF(OR($H323="Complete",$H323="Closed - No Action"),0,$C323-TODAY())))</f>
        <v/>
      </c>
    </row>
    <row r="324" customFormat="false" ht="15" hidden="false" customHeight="false" outlineLevel="0" collapsed="false">
      <c r="A324" s="4"/>
      <c r="B324" s="5"/>
      <c r="C324" s="5"/>
      <c r="D324" s="4"/>
      <c r="E324" s="4"/>
      <c r="F324" s="4"/>
      <c r="G324" s="4"/>
      <c r="H324" s="4"/>
      <c r="I324" s="5"/>
      <c r="J324" s="4"/>
      <c r="K324" s="4"/>
      <c r="L324" s="4"/>
      <c r="M324" s="4"/>
      <c r="N324" s="4"/>
      <c r="O324" s="6"/>
      <c r="P324" s="4"/>
      <c r="Q324" s="7"/>
      <c r="R324" s="4"/>
      <c r="S324" s="4"/>
      <c r="T324" s="6"/>
      <c r="U324" s="4"/>
      <c r="V324" s="4"/>
      <c r="W324" s="5"/>
      <c r="X324" s="4"/>
      <c r="Y324" s="8" t="str">
        <f aca="true">IF($D324="","",IF(OR($H324="Complete",$H324="Closed - No Action"),"COMPLETE",IF($C324&lt;TODAY(),"OVERDUE",IF($C324=TODAY(),"DUE TODAY",IF($C324&lt;=TODAY()+'Setup &amp; Lists'!$B$29,"DUE SOON","UPCOMING")))))</f>
        <v/>
      </c>
      <c r="Z324" s="9" t="str">
        <f aca="true">IF($D324="","",IF($C324="","",IF(OR($H324="Complete",$H324="Closed - No Action"),0,$C324-TODAY())))</f>
        <v/>
      </c>
    </row>
    <row r="325" customFormat="false" ht="15" hidden="false" customHeight="false" outlineLevel="0" collapsed="false">
      <c r="A325" s="4"/>
      <c r="B325" s="5"/>
      <c r="C325" s="5"/>
      <c r="D325" s="4"/>
      <c r="E325" s="4"/>
      <c r="F325" s="4"/>
      <c r="G325" s="4"/>
      <c r="H325" s="4"/>
      <c r="I325" s="5"/>
      <c r="J325" s="4"/>
      <c r="K325" s="4"/>
      <c r="L325" s="4"/>
      <c r="M325" s="4"/>
      <c r="N325" s="4"/>
      <c r="O325" s="6"/>
      <c r="P325" s="4"/>
      <c r="Q325" s="7"/>
      <c r="R325" s="4"/>
      <c r="S325" s="4"/>
      <c r="T325" s="6"/>
      <c r="U325" s="4"/>
      <c r="V325" s="4"/>
      <c r="W325" s="5"/>
      <c r="X325" s="4"/>
      <c r="Y325" s="8" t="str">
        <f aca="true">IF($D325="","",IF(OR($H325="Complete",$H325="Closed - No Action"),"COMPLETE",IF($C325&lt;TODAY(),"OVERDUE",IF($C325=TODAY(),"DUE TODAY",IF($C325&lt;=TODAY()+'Setup &amp; Lists'!$B$29,"DUE SOON","UPCOMING")))))</f>
        <v/>
      </c>
      <c r="Z325" s="9" t="str">
        <f aca="true">IF($D325="","",IF($C325="","",IF(OR($H325="Complete",$H325="Closed - No Action"),0,$C325-TODAY())))</f>
        <v/>
      </c>
    </row>
    <row r="326" customFormat="false" ht="15" hidden="false" customHeight="false" outlineLevel="0" collapsed="false">
      <c r="A326" s="4"/>
      <c r="B326" s="5"/>
      <c r="C326" s="5"/>
      <c r="D326" s="4"/>
      <c r="E326" s="4"/>
      <c r="F326" s="4"/>
      <c r="G326" s="4"/>
      <c r="H326" s="4"/>
      <c r="I326" s="5"/>
      <c r="J326" s="4"/>
      <c r="K326" s="4"/>
      <c r="L326" s="4"/>
      <c r="M326" s="4"/>
      <c r="N326" s="4"/>
      <c r="O326" s="6"/>
      <c r="P326" s="4"/>
      <c r="Q326" s="7"/>
      <c r="R326" s="4"/>
      <c r="S326" s="4"/>
      <c r="T326" s="6"/>
      <c r="U326" s="4"/>
      <c r="V326" s="4"/>
      <c r="W326" s="5"/>
      <c r="X326" s="4"/>
      <c r="Y326" s="8" t="str">
        <f aca="true">IF($D326="","",IF(OR($H326="Complete",$H326="Closed - No Action"),"COMPLETE",IF($C326&lt;TODAY(),"OVERDUE",IF($C326=TODAY(),"DUE TODAY",IF($C326&lt;=TODAY()+'Setup &amp; Lists'!$B$29,"DUE SOON","UPCOMING")))))</f>
        <v/>
      </c>
      <c r="Z326" s="9" t="str">
        <f aca="true">IF($D326="","",IF($C326="","",IF(OR($H326="Complete",$H326="Closed - No Action"),0,$C326-TODAY())))</f>
        <v/>
      </c>
    </row>
    <row r="327" customFormat="false" ht="15" hidden="false" customHeight="false" outlineLevel="0" collapsed="false">
      <c r="A327" s="4"/>
      <c r="B327" s="5"/>
      <c r="C327" s="5"/>
      <c r="D327" s="4"/>
      <c r="E327" s="4"/>
      <c r="F327" s="4"/>
      <c r="G327" s="4"/>
      <c r="H327" s="4"/>
      <c r="I327" s="5"/>
      <c r="J327" s="4"/>
      <c r="K327" s="4"/>
      <c r="L327" s="4"/>
      <c r="M327" s="4"/>
      <c r="N327" s="4"/>
      <c r="O327" s="6"/>
      <c r="P327" s="4"/>
      <c r="Q327" s="7"/>
      <c r="R327" s="4"/>
      <c r="S327" s="4"/>
      <c r="T327" s="6"/>
      <c r="U327" s="4"/>
      <c r="V327" s="4"/>
      <c r="W327" s="5"/>
      <c r="X327" s="4"/>
      <c r="Y327" s="8" t="str">
        <f aca="true">IF($D327="","",IF(OR($H327="Complete",$H327="Closed - No Action"),"COMPLETE",IF($C327&lt;TODAY(),"OVERDUE",IF($C327=TODAY(),"DUE TODAY",IF($C327&lt;=TODAY()+'Setup &amp; Lists'!$B$29,"DUE SOON","UPCOMING")))))</f>
        <v/>
      </c>
      <c r="Z327" s="9" t="str">
        <f aca="true">IF($D327="","",IF($C327="","",IF(OR($H327="Complete",$H327="Closed - No Action"),0,$C327-TODAY())))</f>
        <v/>
      </c>
    </row>
    <row r="328" customFormat="false" ht="15" hidden="false" customHeight="false" outlineLevel="0" collapsed="false">
      <c r="A328" s="4"/>
      <c r="B328" s="5"/>
      <c r="C328" s="5"/>
      <c r="D328" s="4"/>
      <c r="E328" s="4"/>
      <c r="F328" s="4"/>
      <c r="G328" s="4"/>
      <c r="H328" s="4"/>
      <c r="I328" s="5"/>
      <c r="J328" s="4"/>
      <c r="K328" s="4"/>
      <c r="L328" s="4"/>
      <c r="M328" s="4"/>
      <c r="N328" s="4"/>
      <c r="O328" s="6"/>
      <c r="P328" s="4"/>
      <c r="Q328" s="7"/>
      <c r="R328" s="4"/>
      <c r="S328" s="4"/>
      <c r="T328" s="6"/>
      <c r="U328" s="4"/>
      <c r="V328" s="4"/>
      <c r="W328" s="5"/>
      <c r="X328" s="4"/>
      <c r="Y328" s="8" t="str">
        <f aca="true">IF($D328="","",IF(OR($H328="Complete",$H328="Closed - No Action"),"COMPLETE",IF($C328&lt;TODAY(),"OVERDUE",IF($C328=TODAY(),"DUE TODAY",IF($C328&lt;=TODAY()+'Setup &amp; Lists'!$B$29,"DUE SOON","UPCOMING")))))</f>
        <v/>
      </c>
      <c r="Z328" s="9" t="str">
        <f aca="true">IF($D328="","",IF($C328="","",IF(OR($H328="Complete",$H328="Closed - No Action"),0,$C328-TODAY())))</f>
        <v/>
      </c>
    </row>
    <row r="329" customFormat="false" ht="15" hidden="false" customHeight="false" outlineLevel="0" collapsed="false">
      <c r="A329" s="4"/>
      <c r="B329" s="5"/>
      <c r="C329" s="5"/>
      <c r="D329" s="4"/>
      <c r="E329" s="4"/>
      <c r="F329" s="4"/>
      <c r="G329" s="4"/>
      <c r="H329" s="4"/>
      <c r="I329" s="5"/>
      <c r="J329" s="4"/>
      <c r="K329" s="4"/>
      <c r="L329" s="4"/>
      <c r="M329" s="4"/>
      <c r="N329" s="4"/>
      <c r="O329" s="6"/>
      <c r="P329" s="4"/>
      <c r="Q329" s="7"/>
      <c r="R329" s="4"/>
      <c r="S329" s="4"/>
      <c r="T329" s="6"/>
      <c r="U329" s="4"/>
      <c r="V329" s="4"/>
      <c r="W329" s="5"/>
      <c r="X329" s="4"/>
      <c r="Y329" s="8" t="str">
        <f aca="true">IF($D329="","",IF(OR($H329="Complete",$H329="Closed - No Action"),"COMPLETE",IF($C329&lt;TODAY(),"OVERDUE",IF($C329=TODAY(),"DUE TODAY",IF($C329&lt;=TODAY()+'Setup &amp; Lists'!$B$29,"DUE SOON","UPCOMING")))))</f>
        <v/>
      </c>
      <c r="Z329" s="9" t="str">
        <f aca="true">IF($D329="","",IF($C329="","",IF(OR($H329="Complete",$H329="Closed - No Action"),0,$C329-TODAY())))</f>
        <v/>
      </c>
    </row>
    <row r="330" customFormat="false" ht="15" hidden="false" customHeight="false" outlineLevel="0" collapsed="false">
      <c r="A330" s="4"/>
      <c r="B330" s="5"/>
      <c r="C330" s="5"/>
      <c r="D330" s="4"/>
      <c r="E330" s="4"/>
      <c r="F330" s="4"/>
      <c r="G330" s="4"/>
      <c r="H330" s="4"/>
      <c r="I330" s="5"/>
      <c r="J330" s="4"/>
      <c r="K330" s="4"/>
      <c r="L330" s="4"/>
      <c r="M330" s="4"/>
      <c r="N330" s="4"/>
      <c r="O330" s="6"/>
      <c r="P330" s="4"/>
      <c r="Q330" s="7"/>
      <c r="R330" s="4"/>
      <c r="S330" s="4"/>
      <c r="T330" s="6"/>
      <c r="U330" s="4"/>
      <c r="V330" s="4"/>
      <c r="W330" s="5"/>
      <c r="X330" s="4"/>
      <c r="Y330" s="8" t="str">
        <f aca="true">IF($D330="","",IF(OR($H330="Complete",$H330="Closed - No Action"),"COMPLETE",IF($C330&lt;TODAY(),"OVERDUE",IF($C330=TODAY(),"DUE TODAY",IF($C330&lt;=TODAY()+'Setup &amp; Lists'!$B$29,"DUE SOON","UPCOMING")))))</f>
        <v/>
      </c>
      <c r="Z330" s="9" t="str">
        <f aca="true">IF($D330="","",IF($C330="","",IF(OR($H330="Complete",$H330="Closed - No Action"),0,$C330-TODAY())))</f>
        <v/>
      </c>
    </row>
    <row r="331" customFormat="false" ht="15" hidden="false" customHeight="false" outlineLevel="0" collapsed="false">
      <c r="A331" s="4"/>
      <c r="B331" s="5"/>
      <c r="C331" s="5"/>
      <c r="D331" s="4"/>
      <c r="E331" s="4"/>
      <c r="F331" s="4"/>
      <c r="G331" s="4"/>
      <c r="H331" s="4"/>
      <c r="I331" s="5"/>
      <c r="J331" s="4"/>
      <c r="K331" s="4"/>
      <c r="L331" s="4"/>
      <c r="M331" s="4"/>
      <c r="N331" s="4"/>
      <c r="O331" s="6"/>
      <c r="P331" s="4"/>
      <c r="Q331" s="7"/>
      <c r="R331" s="4"/>
      <c r="S331" s="4"/>
      <c r="T331" s="6"/>
      <c r="U331" s="4"/>
      <c r="V331" s="4"/>
      <c r="W331" s="5"/>
      <c r="X331" s="4"/>
      <c r="Y331" s="8" t="str">
        <f aca="true">IF($D331="","",IF(OR($H331="Complete",$H331="Closed - No Action"),"COMPLETE",IF($C331&lt;TODAY(),"OVERDUE",IF($C331=TODAY(),"DUE TODAY",IF($C331&lt;=TODAY()+'Setup &amp; Lists'!$B$29,"DUE SOON","UPCOMING")))))</f>
        <v/>
      </c>
      <c r="Z331" s="9" t="str">
        <f aca="true">IF($D331="","",IF($C331="","",IF(OR($H331="Complete",$H331="Closed - No Action"),0,$C331-TODAY())))</f>
        <v/>
      </c>
    </row>
    <row r="332" customFormat="false" ht="15" hidden="false" customHeight="false" outlineLevel="0" collapsed="false">
      <c r="A332" s="4"/>
      <c r="B332" s="5"/>
      <c r="C332" s="5"/>
      <c r="D332" s="4"/>
      <c r="E332" s="4"/>
      <c r="F332" s="4"/>
      <c r="G332" s="4"/>
      <c r="H332" s="4"/>
      <c r="I332" s="5"/>
      <c r="J332" s="4"/>
      <c r="K332" s="4"/>
      <c r="L332" s="4"/>
      <c r="M332" s="4"/>
      <c r="N332" s="4"/>
      <c r="O332" s="6"/>
      <c r="P332" s="4"/>
      <c r="Q332" s="7"/>
      <c r="R332" s="4"/>
      <c r="S332" s="4"/>
      <c r="T332" s="6"/>
      <c r="U332" s="4"/>
      <c r="V332" s="4"/>
      <c r="W332" s="5"/>
      <c r="X332" s="4"/>
      <c r="Y332" s="8" t="str">
        <f aca="true">IF($D332="","",IF(OR($H332="Complete",$H332="Closed - No Action"),"COMPLETE",IF($C332&lt;TODAY(),"OVERDUE",IF($C332=TODAY(),"DUE TODAY",IF($C332&lt;=TODAY()+'Setup &amp; Lists'!$B$29,"DUE SOON","UPCOMING")))))</f>
        <v/>
      </c>
      <c r="Z332" s="9" t="str">
        <f aca="true">IF($D332="","",IF($C332="","",IF(OR($H332="Complete",$H332="Closed - No Action"),0,$C332-TODAY())))</f>
        <v/>
      </c>
    </row>
    <row r="333" customFormat="false" ht="15" hidden="false" customHeight="false" outlineLevel="0" collapsed="false">
      <c r="A333" s="4"/>
      <c r="B333" s="5"/>
      <c r="C333" s="5"/>
      <c r="D333" s="4"/>
      <c r="E333" s="4"/>
      <c r="F333" s="4"/>
      <c r="G333" s="4"/>
      <c r="H333" s="4"/>
      <c r="I333" s="5"/>
      <c r="J333" s="4"/>
      <c r="K333" s="4"/>
      <c r="L333" s="4"/>
      <c r="M333" s="4"/>
      <c r="N333" s="4"/>
      <c r="O333" s="6"/>
      <c r="P333" s="4"/>
      <c r="Q333" s="7"/>
      <c r="R333" s="4"/>
      <c r="S333" s="4"/>
      <c r="T333" s="6"/>
      <c r="U333" s="4"/>
      <c r="V333" s="4"/>
      <c r="W333" s="5"/>
      <c r="X333" s="4"/>
      <c r="Y333" s="8" t="str">
        <f aca="true">IF($D333="","",IF(OR($H333="Complete",$H333="Closed - No Action"),"COMPLETE",IF($C333&lt;TODAY(),"OVERDUE",IF($C333=TODAY(),"DUE TODAY",IF($C333&lt;=TODAY()+'Setup &amp; Lists'!$B$29,"DUE SOON","UPCOMING")))))</f>
        <v/>
      </c>
      <c r="Z333" s="9" t="str">
        <f aca="true">IF($D333="","",IF($C333="","",IF(OR($H333="Complete",$H333="Closed - No Action"),0,$C333-TODAY())))</f>
        <v/>
      </c>
    </row>
    <row r="334" customFormat="false" ht="15" hidden="false" customHeight="false" outlineLevel="0" collapsed="false">
      <c r="A334" s="4"/>
      <c r="B334" s="5"/>
      <c r="C334" s="5"/>
      <c r="D334" s="4"/>
      <c r="E334" s="4"/>
      <c r="F334" s="4"/>
      <c r="G334" s="4"/>
      <c r="H334" s="4"/>
      <c r="I334" s="5"/>
      <c r="J334" s="4"/>
      <c r="K334" s="4"/>
      <c r="L334" s="4"/>
      <c r="M334" s="4"/>
      <c r="N334" s="4"/>
      <c r="O334" s="6"/>
      <c r="P334" s="4"/>
      <c r="Q334" s="7"/>
      <c r="R334" s="4"/>
      <c r="S334" s="4"/>
      <c r="T334" s="6"/>
      <c r="U334" s="4"/>
      <c r="V334" s="4"/>
      <c r="W334" s="5"/>
      <c r="X334" s="4"/>
      <c r="Y334" s="8" t="str">
        <f aca="true">IF($D334="","",IF(OR($H334="Complete",$H334="Closed - No Action"),"COMPLETE",IF($C334&lt;TODAY(),"OVERDUE",IF($C334=TODAY(),"DUE TODAY",IF($C334&lt;=TODAY()+'Setup &amp; Lists'!$B$29,"DUE SOON","UPCOMING")))))</f>
        <v/>
      </c>
      <c r="Z334" s="9" t="str">
        <f aca="true">IF($D334="","",IF($C334="","",IF(OR($H334="Complete",$H334="Closed - No Action"),0,$C334-TODAY())))</f>
        <v/>
      </c>
    </row>
    <row r="335" customFormat="false" ht="15" hidden="false" customHeight="false" outlineLevel="0" collapsed="false">
      <c r="A335" s="4"/>
      <c r="B335" s="5"/>
      <c r="C335" s="5"/>
      <c r="D335" s="4"/>
      <c r="E335" s="4"/>
      <c r="F335" s="4"/>
      <c r="G335" s="4"/>
      <c r="H335" s="4"/>
      <c r="I335" s="5"/>
      <c r="J335" s="4"/>
      <c r="K335" s="4"/>
      <c r="L335" s="4"/>
      <c r="M335" s="4"/>
      <c r="N335" s="4"/>
      <c r="O335" s="6"/>
      <c r="P335" s="4"/>
      <c r="Q335" s="7"/>
      <c r="R335" s="4"/>
      <c r="S335" s="4"/>
      <c r="T335" s="6"/>
      <c r="U335" s="4"/>
      <c r="V335" s="4"/>
      <c r="W335" s="5"/>
      <c r="X335" s="4"/>
      <c r="Y335" s="8" t="str">
        <f aca="true">IF($D335="","",IF(OR($H335="Complete",$H335="Closed - No Action"),"COMPLETE",IF($C335&lt;TODAY(),"OVERDUE",IF($C335=TODAY(),"DUE TODAY",IF($C335&lt;=TODAY()+'Setup &amp; Lists'!$B$29,"DUE SOON","UPCOMING")))))</f>
        <v/>
      </c>
      <c r="Z335" s="9" t="str">
        <f aca="true">IF($D335="","",IF($C335="","",IF(OR($H335="Complete",$H335="Closed - No Action"),0,$C335-TODAY())))</f>
        <v/>
      </c>
    </row>
    <row r="336" customFormat="false" ht="15" hidden="false" customHeight="false" outlineLevel="0" collapsed="false">
      <c r="A336" s="4"/>
      <c r="B336" s="5"/>
      <c r="C336" s="5"/>
      <c r="D336" s="4"/>
      <c r="E336" s="4"/>
      <c r="F336" s="4"/>
      <c r="G336" s="4"/>
      <c r="H336" s="4"/>
      <c r="I336" s="5"/>
      <c r="J336" s="4"/>
      <c r="K336" s="4"/>
      <c r="L336" s="4"/>
      <c r="M336" s="4"/>
      <c r="N336" s="4"/>
      <c r="O336" s="6"/>
      <c r="P336" s="4"/>
      <c r="Q336" s="7"/>
      <c r="R336" s="4"/>
      <c r="S336" s="4"/>
      <c r="T336" s="6"/>
      <c r="U336" s="4"/>
      <c r="V336" s="4"/>
      <c r="W336" s="5"/>
      <c r="X336" s="4"/>
      <c r="Y336" s="8" t="str">
        <f aca="true">IF($D336="","",IF(OR($H336="Complete",$H336="Closed - No Action"),"COMPLETE",IF($C336&lt;TODAY(),"OVERDUE",IF($C336=TODAY(),"DUE TODAY",IF($C336&lt;=TODAY()+'Setup &amp; Lists'!$B$29,"DUE SOON","UPCOMING")))))</f>
        <v/>
      </c>
      <c r="Z336" s="9" t="str">
        <f aca="true">IF($D336="","",IF($C336="","",IF(OR($H336="Complete",$H336="Closed - No Action"),0,$C336-TODAY())))</f>
        <v/>
      </c>
    </row>
    <row r="337" customFormat="false" ht="15" hidden="false" customHeight="false" outlineLevel="0" collapsed="false">
      <c r="A337" s="4"/>
      <c r="B337" s="5"/>
      <c r="C337" s="5"/>
      <c r="D337" s="4"/>
      <c r="E337" s="4"/>
      <c r="F337" s="4"/>
      <c r="G337" s="4"/>
      <c r="H337" s="4"/>
      <c r="I337" s="5"/>
      <c r="J337" s="4"/>
      <c r="K337" s="4"/>
      <c r="L337" s="4"/>
      <c r="M337" s="4"/>
      <c r="N337" s="4"/>
      <c r="O337" s="6"/>
      <c r="P337" s="4"/>
      <c r="Q337" s="7"/>
      <c r="R337" s="4"/>
      <c r="S337" s="4"/>
      <c r="T337" s="6"/>
      <c r="U337" s="4"/>
      <c r="V337" s="4"/>
      <c r="W337" s="5"/>
      <c r="X337" s="4"/>
      <c r="Y337" s="8" t="str">
        <f aca="true">IF($D337="","",IF(OR($H337="Complete",$H337="Closed - No Action"),"COMPLETE",IF($C337&lt;TODAY(),"OVERDUE",IF($C337=TODAY(),"DUE TODAY",IF($C337&lt;=TODAY()+'Setup &amp; Lists'!$B$29,"DUE SOON","UPCOMING")))))</f>
        <v/>
      </c>
      <c r="Z337" s="9" t="str">
        <f aca="true">IF($D337="","",IF($C337="","",IF(OR($H337="Complete",$H337="Closed - No Action"),0,$C337-TODAY())))</f>
        <v/>
      </c>
    </row>
    <row r="338" customFormat="false" ht="15" hidden="false" customHeight="false" outlineLevel="0" collapsed="false">
      <c r="A338" s="4"/>
      <c r="B338" s="5"/>
      <c r="C338" s="5"/>
      <c r="D338" s="4"/>
      <c r="E338" s="4"/>
      <c r="F338" s="4"/>
      <c r="G338" s="4"/>
      <c r="H338" s="4"/>
      <c r="I338" s="5"/>
      <c r="J338" s="4"/>
      <c r="K338" s="4"/>
      <c r="L338" s="4"/>
      <c r="M338" s="4"/>
      <c r="N338" s="4"/>
      <c r="O338" s="6"/>
      <c r="P338" s="4"/>
      <c r="Q338" s="7"/>
      <c r="R338" s="4"/>
      <c r="S338" s="4"/>
      <c r="T338" s="6"/>
      <c r="U338" s="4"/>
      <c r="V338" s="4"/>
      <c r="W338" s="5"/>
      <c r="X338" s="4"/>
      <c r="Y338" s="8" t="str">
        <f aca="true">IF($D338="","",IF(OR($H338="Complete",$H338="Closed - No Action"),"COMPLETE",IF($C338&lt;TODAY(),"OVERDUE",IF($C338=TODAY(),"DUE TODAY",IF($C338&lt;=TODAY()+'Setup &amp; Lists'!$B$29,"DUE SOON","UPCOMING")))))</f>
        <v/>
      </c>
      <c r="Z338" s="9" t="str">
        <f aca="true">IF($D338="","",IF($C338="","",IF(OR($H338="Complete",$H338="Closed - No Action"),0,$C338-TODAY())))</f>
        <v/>
      </c>
    </row>
    <row r="339" customFormat="false" ht="15" hidden="false" customHeight="false" outlineLevel="0" collapsed="false">
      <c r="A339" s="4"/>
      <c r="B339" s="5"/>
      <c r="C339" s="5"/>
      <c r="D339" s="4"/>
      <c r="E339" s="4"/>
      <c r="F339" s="4"/>
      <c r="G339" s="4"/>
      <c r="H339" s="4"/>
      <c r="I339" s="5"/>
      <c r="J339" s="4"/>
      <c r="K339" s="4"/>
      <c r="L339" s="4"/>
      <c r="M339" s="4"/>
      <c r="N339" s="4"/>
      <c r="O339" s="6"/>
      <c r="P339" s="4"/>
      <c r="Q339" s="7"/>
      <c r="R339" s="4"/>
      <c r="S339" s="4"/>
      <c r="T339" s="6"/>
      <c r="U339" s="4"/>
      <c r="V339" s="4"/>
      <c r="W339" s="5"/>
      <c r="X339" s="4"/>
      <c r="Y339" s="8" t="str">
        <f aca="true">IF($D339="","",IF(OR($H339="Complete",$H339="Closed - No Action"),"COMPLETE",IF($C339&lt;TODAY(),"OVERDUE",IF($C339=TODAY(),"DUE TODAY",IF($C339&lt;=TODAY()+'Setup &amp; Lists'!$B$29,"DUE SOON","UPCOMING")))))</f>
        <v/>
      </c>
      <c r="Z339" s="9" t="str">
        <f aca="true">IF($D339="","",IF($C339="","",IF(OR($H339="Complete",$H339="Closed - No Action"),0,$C339-TODAY())))</f>
        <v/>
      </c>
    </row>
    <row r="340" customFormat="false" ht="15" hidden="false" customHeight="false" outlineLevel="0" collapsed="false">
      <c r="A340" s="4"/>
      <c r="B340" s="5"/>
      <c r="C340" s="5"/>
      <c r="D340" s="4"/>
      <c r="E340" s="4"/>
      <c r="F340" s="4"/>
      <c r="G340" s="4"/>
      <c r="H340" s="4"/>
      <c r="I340" s="5"/>
      <c r="J340" s="4"/>
      <c r="K340" s="4"/>
      <c r="L340" s="4"/>
      <c r="M340" s="4"/>
      <c r="N340" s="4"/>
      <c r="O340" s="6"/>
      <c r="P340" s="4"/>
      <c r="Q340" s="7"/>
      <c r="R340" s="4"/>
      <c r="S340" s="4"/>
      <c r="T340" s="6"/>
      <c r="U340" s="4"/>
      <c r="V340" s="4"/>
      <c r="W340" s="5"/>
      <c r="X340" s="4"/>
      <c r="Y340" s="8" t="str">
        <f aca="true">IF($D340="","",IF(OR($H340="Complete",$H340="Closed - No Action"),"COMPLETE",IF($C340&lt;TODAY(),"OVERDUE",IF($C340=TODAY(),"DUE TODAY",IF($C340&lt;=TODAY()+'Setup &amp; Lists'!$B$29,"DUE SOON","UPCOMING")))))</f>
        <v/>
      </c>
      <c r="Z340" s="9" t="str">
        <f aca="true">IF($D340="","",IF($C340="","",IF(OR($H340="Complete",$H340="Closed - No Action"),0,$C340-TODAY())))</f>
        <v/>
      </c>
    </row>
    <row r="341" customFormat="false" ht="15" hidden="false" customHeight="false" outlineLevel="0" collapsed="false">
      <c r="A341" s="4"/>
      <c r="B341" s="5"/>
      <c r="C341" s="5"/>
      <c r="D341" s="4"/>
      <c r="E341" s="4"/>
      <c r="F341" s="4"/>
      <c r="G341" s="4"/>
      <c r="H341" s="4"/>
      <c r="I341" s="5"/>
      <c r="J341" s="4"/>
      <c r="K341" s="4"/>
      <c r="L341" s="4"/>
      <c r="M341" s="4"/>
      <c r="N341" s="4"/>
      <c r="O341" s="6"/>
      <c r="P341" s="4"/>
      <c r="Q341" s="7"/>
      <c r="R341" s="4"/>
      <c r="S341" s="4"/>
      <c r="T341" s="6"/>
      <c r="U341" s="4"/>
      <c r="V341" s="4"/>
      <c r="W341" s="5"/>
      <c r="X341" s="4"/>
      <c r="Y341" s="8" t="str">
        <f aca="true">IF($D341="","",IF(OR($H341="Complete",$H341="Closed - No Action"),"COMPLETE",IF($C341&lt;TODAY(),"OVERDUE",IF($C341=TODAY(),"DUE TODAY",IF($C341&lt;=TODAY()+'Setup &amp; Lists'!$B$29,"DUE SOON","UPCOMING")))))</f>
        <v/>
      </c>
      <c r="Z341" s="9" t="str">
        <f aca="true">IF($D341="","",IF($C341="","",IF(OR($H341="Complete",$H341="Closed - No Action"),0,$C341-TODAY())))</f>
        <v/>
      </c>
    </row>
    <row r="342" customFormat="false" ht="15" hidden="false" customHeight="false" outlineLevel="0" collapsed="false">
      <c r="A342" s="4"/>
      <c r="B342" s="5"/>
      <c r="C342" s="5"/>
      <c r="D342" s="4"/>
      <c r="E342" s="4"/>
      <c r="F342" s="4"/>
      <c r="G342" s="4"/>
      <c r="H342" s="4"/>
      <c r="I342" s="5"/>
      <c r="J342" s="4"/>
      <c r="K342" s="4"/>
      <c r="L342" s="4"/>
      <c r="M342" s="4"/>
      <c r="N342" s="4"/>
      <c r="O342" s="6"/>
      <c r="P342" s="4"/>
      <c r="Q342" s="7"/>
      <c r="R342" s="4"/>
      <c r="S342" s="4"/>
      <c r="T342" s="6"/>
      <c r="U342" s="4"/>
      <c r="V342" s="4"/>
      <c r="W342" s="5"/>
      <c r="X342" s="4"/>
      <c r="Y342" s="8" t="str">
        <f aca="true">IF($D342="","",IF(OR($H342="Complete",$H342="Closed - No Action"),"COMPLETE",IF($C342&lt;TODAY(),"OVERDUE",IF($C342=TODAY(),"DUE TODAY",IF($C342&lt;=TODAY()+'Setup &amp; Lists'!$B$29,"DUE SOON","UPCOMING")))))</f>
        <v/>
      </c>
      <c r="Z342" s="9" t="str">
        <f aca="true">IF($D342="","",IF($C342="","",IF(OR($H342="Complete",$H342="Closed - No Action"),0,$C342-TODAY())))</f>
        <v/>
      </c>
    </row>
    <row r="343" customFormat="false" ht="15" hidden="false" customHeight="false" outlineLevel="0" collapsed="false">
      <c r="A343" s="4"/>
      <c r="B343" s="5"/>
      <c r="C343" s="5"/>
      <c r="D343" s="4"/>
      <c r="E343" s="4"/>
      <c r="F343" s="4"/>
      <c r="G343" s="4"/>
      <c r="H343" s="4"/>
      <c r="I343" s="5"/>
      <c r="J343" s="4"/>
      <c r="K343" s="4"/>
      <c r="L343" s="4"/>
      <c r="M343" s="4"/>
      <c r="N343" s="4"/>
      <c r="O343" s="6"/>
      <c r="P343" s="4"/>
      <c r="Q343" s="7"/>
      <c r="R343" s="4"/>
      <c r="S343" s="4"/>
      <c r="T343" s="6"/>
      <c r="U343" s="4"/>
      <c r="V343" s="4"/>
      <c r="W343" s="5"/>
      <c r="X343" s="4"/>
      <c r="Y343" s="8" t="str">
        <f aca="true">IF($D343="","",IF(OR($H343="Complete",$H343="Closed - No Action"),"COMPLETE",IF($C343&lt;TODAY(),"OVERDUE",IF($C343=TODAY(),"DUE TODAY",IF($C343&lt;=TODAY()+'Setup &amp; Lists'!$B$29,"DUE SOON","UPCOMING")))))</f>
        <v/>
      </c>
      <c r="Z343" s="9" t="str">
        <f aca="true">IF($D343="","",IF($C343="","",IF(OR($H343="Complete",$H343="Closed - No Action"),0,$C343-TODAY())))</f>
        <v/>
      </c>
    </row>
    <row r="344" customFormat="false" ht="15" hidden="false" customHeight="false" outlineLevel="0" collapsed="false">
      <c r="A344" s="4"/>
      <c r="B344" s="5"/>
      <c r="C344" s="5"/>
      <c r="D344" s="4"/>
      <c r="E344" s="4"/>
      <c r="F344" s="4"/>
      <c r="G344" s="4"/>
      <c r="H344" s="4"/>
      <c r="I344" s="5"/>
      <c r="J344" s="4"/>
      <c r="K344" s="4"/>
      <c r="L344" s="4"/>
      <c r="M344" s="4"/>
      <c r="N344" s="4"/>
      <c r="O344" s="6"/>
      <c r="P344" s="4"/>
      <c r="Q344" s="7"/>
      <c r="R344" s="4"/>
      <c r="S344" s="4"/>
      <c r="T344" s="6"/>
      <c r="U344" s="4"/>
      <c r="V344" s="4"/>
      <c r="W344" s="5"/>
      <c r="X344" s="4"/>
      <c r="Y344" s="8" t="str">
        <f aca="true">IF($D344="","",IF(OR($H344="Complete",$H344="Closed - No Action"),"COMPLETE",IF($C344&lt;TODAY(),"OVERDUE",IF($C344=TODAY(),"DUE TODAY",IF($C344&lt;=TODAY()+'Setup &amp; Lists'!$B$29,"DUE SOON","UPCOMING")))))</f>
        <v/>
      </c>
      <c r="Z344" s="9" t="str">
        <f aca="true">IF($D344="","",IF($C344="","",IF(OR($H344="Complete",$H344="Closed - No Action"),0,$C344-TODAY())))</f>
        <v/>
      </c>
    </row>
    <row r="345" customFormat="false" ht="15" hidden="false" customHeight="false" outlineLevel="0" collapsed="false">
      <c r="A345" s="4"/>
      <c r="B345" s="5"/>
      <c r="C345" s="5"/>
      <c r="D345" s="4"/>
      <c r="E345" s="4"/>
      <c r="F345" s="4"/>
      <c r="G345" s="4"/>
      <c r="H345" s="4"/>
      <c r="I345" s="5"/>
      <c r="J345" s="4"/>
      <c r="K345" s="4"/>
      <c r="L345" s="4"/>
      <c r="M345" s="4"/>
      <c r="N345" s="4"/>
      <c r="O345" s="6"/>
      <c r="P345" s="4"/>
      <c r="Q345" s="7"/>
      <c r="R345" s="4"/>
      <c r="S345" s="4"/>
      <c r="T345" s="6"/>
      <c r="U345" s="4"/>
      <c r="V345" s="4"/>
      <c r="W345" s="5"/>
      <c r="X345" s="4"/>
      <c r="Y345" s="8" t="str">
        <f aca="true">IF($D345="","",IF(OR($H345="Complete",$H345="Closed - No Action"),"COMPLETE",IF($C345&lt;TODAY(),"OVERDUE",IF($C345=TODAY(),"DUE TODAY",IF($C345&lt;=TODAY()+'Setup &amp; Lists'!$B$29,"DUE SOON","UPCOMING")))))</f>
        <v/>
      </c>
      <c r="Z345" s="9" t="str">
        <f aca="true">IF($D345="","",IF($C345="","",IF(OR($H345="Complete",$H345="Closed - No Action"),0,$C345-TODAY())))</f>
        <v/>
      </c>
    </row>
    <row r="346" customFormat="false" ht="15" hidden="false" customHeight="false" outlineLevel="0" collapsed="false">
      <c r="A346" s="4"/>
      <c r="B346" s="5"/>
      <c r="C346" s="5"/>
      <c r="D346" s="4"/>
      <c r="E346" s="4"/>
      <c r="F346" s="4"/>
      <c r="G346" s="4"/>
      <c r="H346" s="4"/>
      <c r="I346" s="5"/>
      <c r="J346" s="4"/>
      <c r="K346" s="4"/>
      <c r="L346" s="4"/>
      <c r="M346" s="4"/>
      <c r="N346" s="4"/>
      <c r="O346" s="6"/>
      <c r="P346" s="4"/>
      <c r="Q346" s="7"/>
      <c r="R346" s="4"/>
      <c r="S346" s="4"/>
      <c r="T346" s="6"/>
      <c r="U346" s="4"/>
      <c r="V346" s="4"/>
      <c r="W346" s="5"/>
      <c r="X346" s="4"/>
      <c r="Y346" s="8" t="str">
        <f aca="true">IF($D346="","",IF(OR($H346="Complete",$H346="Closed - No Action"),"COMPLETE",IF($C346&lt;TODAY(),"OVERDUE",IF($C346=TODAY(),"DUE TODAY",IF($C346&lt;=TODAY()+'Setup &amp; Lists'!$B$29,"DUE SOON","UPCOMING")))))</f>
        <v/>
      </c>
      <c r="Z346" s="9" t="str">
        <f aca="true">IF($D346="","",IF($C346="","",IF(OR($H346="Complete",$H346="Closed - No Action"),0,$C346-TODAY())))</f>
        <v/>
      </c>
    </row>
    <row r="347" customFormat="false" ht="15" hidden="false" customHeight="false" outlineLevel="0" collapsed="false">
      <c r="A347" s="4"/>
      <c r="B347" s="5"/>
      <c r="C347" s="5"/>
      <c r="D347" s="4"/>
      <c r="E347" s="4"/>
      <c r="F347" s="4"/>
      <c r="G347" s="4"/>
      <c r="H347" s="4"/>
      <c r="I347" s="5"/>
      <c r="J347" s="4"/>
      <c r="K347" s="4"/>
      <c r="L347" s="4"/>
      <c r="M347" s="4"/>
      <c r="N347" s="4"/>
      <c r="O347" s="6"/>
      <c r="P347" s="4"/>
      <c r="Q347" s="7"/>
      <c r="R347" s="4"/>
      <c r="S347" s="4"/>
      <c r="T347" s="6"/>
      <c r="U347" s="4"/>
      <c r="V347" s="4"/>
      <c r="W347" s="5"/>
      <c r="X347" s="4"/>
      <c r="Y347" s="8" t="str">
        <f aca="true">IF($D347="","",IF(OR($H347="Complete",$H347="Closed - No Action"),"COMPLETE",IF($C347&lt;TODAY(),"OVERDUE",IF($C347=TODAY(),"DUE TODAY",IF($C347&lt;=TODAY()+'Setup &amp; Lists'!$B$29,"DUE SOON","UPCOMING")))))</f>
        <v/>
      </c>
      <c r="Z347" s="9" t="str">
        <f aca="true">IF($D347="","",IF($C347="","",IF(OR($H347="Complete",$H347="Closed - No Action"),0,$C347-TODAY())))</f>
        <v/>
      </c>
    </row>
    <row r="348" customFormat="false" ht="15" hidden="false" customHeight="false" outlineLevel="0" collapsed="false">
      <c r="A348" s="4"/>
      <c r="B348" s="5"/>
      <c r="C348" s="5"/>
      <c r="D348" s="4"/>
      <c r="E348" s="4"/>
      <c r="F348" s="4"/>
      <c r="G348" s="4"/>
      <c r="H348" s="4"/>
      <c r="I348" s="5"/>
      <c r="J348" s="4"/>
      <c r="K348" s="4"/>
      <c r="L348" s="4"/>
      <c r="M348" s="4"/>
      <c r="N348" s="4"/>
      <c r="O348" s="6"/>
      <c r="P348" s="4"/>
      <c r="Q348" s="7"/>
      <c r="R348" s="4"/>
      <c r="S348" s="4"/>
      <c r="T348" s="6"/>
      <c r="U348" s="4"/>
      <c r="V348" s="4"/>
      <c r="W348" s="5"/>
      <c r="X348" s="4"/>
      <c r="Y348" s="8" t="str">
        <f aca="true">IF($D348="","",IF(OR($H348="Complete",$H348="Closed - No Action"),"COMPLETE",IF($C348&lt;TODAY(),"OVERDUE",IF($C348=TODAY(),"DUE TODAY",IF($C348&lt;=TODAY()+'Setup &amp; Lists'!$B$29,"DUE SOON","UPCOMING")))))</f>
        <v/>
      </c>
      <c r="Z348" s="9" t="str">
        <f aca="true">IF($D348="","",IF($C348="","",IF(OR($H348="Complete",$H348="Closed - No Action"),0,$C348-TODAY())))</f>
        <v/>
      </c>
    </row>
    <row r="349" customFormat="false" ht="15" hidden="false" customHeight="false" outlineLevel="0" collapsed="false">
      <c r="A349" s="4"/>
      <c r="B349" s="5"/>
      <c r="C349" s="5"/>
      <c r="D349" s="4"/>
      <c r="E349" s="4"/>
      <c r="F349" s="4"/>
      <c r="G349" s="4"/>
      <c r="H349" s="4"/>
      <c r="I349" s="5"/>
      <c r="J349" s="4"/>
      <c r="K349" s="4"/>
      <c r="L349" s="4"/>
      <c r="M349" s="4"/>
      <c r="N349" s="4"/>
      <c r="O349" s="6"/>
      <c r="P349" s="4"/>
      <c r="Q349" s="7"/>
      <c r="R349" s="4"/>
      <c r="S349" s="4"/>
      <c r="T349" s="6"/>
      <c r="U349" s="4"/>
      <c r="V349" s="4"/>
      <c r="W349" s="5"/>
      <c r="X349" s="4"/>
      <c r="Y349" s="8" t="str">
        <f aca="true">IF($D349="","",IF(OR($H349="Complete",$H349="Closed - No Action"),"COMPLETE",IF($C349&lt;TODAY(),"OVERDUE",IF($C349=TODAY(),"DUE TODAY",IF($C349&lt;=TODAY()+'Setup &amp; Lists'!$B$29,"DUE SOON","UPCOMING")))))</f>
        <v/>
      </c>
      <c r="Z349" s="9" t="str">
        <f aca="true">IF($D349="","",IF($C349="","",IF(OR($H349="Complete",$H349="Closed - No Action"),0,$C349-TODAY())))</f>
        <v/>
      </c>
    </row>
    <row r="350" customFormat="false" ht="15" hidden="false" customHeight="false" outlineLevel="0" collapsed="false">
      <c r="A350" s="4"/>
      <c r="B350" s="5"/>
      <c r="C350" s="5"/>
      <c r="D350" s="4"/>
      <c r="E350" s="4"/>
      <c r="F350" s="4"/>
      <c r="G350" s="4"/>
      <c r="H350" s="4"/>
      <c r="I350" s="5"/>
      <c r="J350" s="4"/>
      <c r="K350" s="4"/>
      <c r="L350" s="4"/>
      <c r="M350" s="4"/>
      <c r="N350" s="4"/>
      <c r="O350" s="6"/>
      <c r="P350" s="4"/>
      <c r="Q350" s="7"/>
      <c r="R350" s="4"/>
      <c r="S350" s="4"/>
      <c r="T350" s="6"/>
      <c r="U350" s="4"/>
      <c r="V350" s="4"/>
      <c r="W350" s="5"/>
      <c r="X350" s="4"/>
      <c r="Y350" s="8" t="str">
        <f aca="true">IF($D350="","",IF(OR($H350="Complete",$H350="Closed - No Action"),"COMPLETE",IF($C350&lt;TODAY(),"OVERDUE",IF($C350=TODAY(),"DUE TODAY",IF($C350&lt;=TODAY()+'Setup &amp; Lists'!$B$29,"DUE SOON","UPCOMING")))))</f>
        <v/>
      </c>
      <c r="Z350" s="9" t="str">
        <f aca="true">IF($D350="","",IF($C350="","",IF(OR($H350="Complete",$H350="Closed - No Action"),0,$C350-TODAY())))</f>
        <v/>
      </c>
    </row>
    <row r="351" customFormat="false" ht="15" hidden="false" customHeight="false" outlineLevel="0" collapsed="false">
      <c r="A351" s="4"/>
      <c r="B351" s="5"/>
      <c r="C351" s="5"/>
      <c r="D351" s="4"/>
      <c r="E351" s="4"/>
      <c r="F351" s="4"/>
      <c r="G351" s="4"/>
      <c r="H351" s="4"/>
      <c r="I351" s="5"/>
      <c r="J351" s="4"/>
      <c r="K351" s="4"/>
      <c r="L351" s="4"/>
      <c r="M351" s="4"/>
      <c r="N351" s="4"/>
      <c r="O351" s="6"/>
      <c r="P351" s="4"/>
      <c r="Q351" s="7"/>
      <c r="R351" s="4"/>
      <c r="S351" s="4"/>
      <c r="T351" s="6"/>
      <c r="U351" s="4"/>
      <c r="V351" s="4"/>
      <c r="W351" s="5"/>
      <c r="X351" s="4"/>
      <c r="Y351" s="8" t="str">
        <f aca="true">IF($D351="","",IF(OR($H351="Complete",$H351="Closed - No Action"),"COMPLETE",IF($C351&lt;TODAY(),"OVERDUE",IF($C351=TODAY(),"DUE TODAY",IF($C351&lt;=TODAY()+'Setup &amp; Lists'!$B$29,"DUE SOON","UPCOMING")))))</f>
        <v/>
      </c>
      <c r="Z351" s="9" t="str">
        <f aca="true">IF($D351="","",IF($C351="","",IF(OR($H351="Complete",$H351="Closed - No Action"),0,$C351-TODAY())))</f>
        <v/>
      </c>
    </row>
    <row r="352" customFormat="false" ht="15" hidden="false" customHeight="false" outlineLevel="0" collapsed="false">
      <c r="A352" s="4"/>
      <c r="B352" s="5"/>
      <c r="C352" s="5"/>
      <c r="D352" s="4"/>
      <c r="E352" s="4"/>
      <c r="F352" s="4"/>
      <c r="G352" s="4"/>
      <c r="H352" s="4"/>
      <c r="I352" s="5"/>
      <c r="J352" s="4"/>
      <c r="K352" s="4"/>
      <c r="L352" s="4"/>
      <c r="M352" s="4"/>
      <c r="N352" s="4"/>
      <c r="O352" s="6"/>
      <c r="P352" s="4"/>
      <c r="Q352" s="7"/>
      <c r="R352" s="4"/>
      <c r="S352" s="4"/>
      <c r="T352" s="6"/>
      <c r="U352" s="4"/>
      <c r="V352" s="4"/>
      <c r="W352" s="5"/>
      <c r="X352" s="4"/>
      <c r="Y352" s="8" t="str">
        <f aca="true">IF($D352="","",IF(OR($H352="Complete",$H352="Closed - No Action"),"COMPLETE",IF($C352&lt;TODAY(),"OVERDUE",IF($C352=TODAY(),"DUE TODAY",IF($C352&lt;=TODAY()+'Setup &amp; Lists'!$B$29,"DUE SOON","UPCOMING")))))</f>
        <v/>
      </c>
      <c r="Z352" s="9" t="str">
        <f aca="true">IF($D352="","",IF($C352="","",IF(OR($H352="Complete",$H352="Closed - No Action"),0,$C352-TODAY())))</f>
        <v/>
      </c>
    </row>
    <row r="353" customFormat="false" ht="15" hidden="false" customHeight="false" outlineLevel="0" collapsed="false">
      <c r="A353" s="4"/>
      <c r="B353" s="5"/>
      <c r="C353" s="5"/>
      <c r="D353" s="4"/>
      <c r="E353" s="4"/>
      <c r="F353" s="4"/>
      <c r="G353" s="4"/>
      <c r="H353" s="4"/>
      <c r="I353" s="5"/>
      <c r="J353" s="4"/>
      <c r="K353" s="4"/>
      <c r="L353" s="4"/>
      <c r="M353" s="4"/>
      <c r="N353" s="4"/>
      <c r="O353" s="6"/>
      <c r="P353" s="4"/>
      <c r="Q353" s="7"/>
      <c r="R353" s="4"/>
      <c r="S353" s="4"/>
      <c r="T353" s="6"/>
      <c r="U353" s="4"/>
      <c r="V353" s="4"/>
      <c r="W353" s="5"/>
      <c r="X353" s="4"/>
      <c r="Y353" s="8" t="str">
        <f aca="true">IF($D353="","",IF(OR($H353="Complete",$H353="Closed - No Action"),"COMPLETE",IF($C353&lt;TODAY(),"OVERDUE",IF($C353=TODAY(),"DUE TODAY",IF($C353&lt;=TODAY()+'Setup &amp; Lists'!$B$29,"DUE SOON","UPCOMING")))))</f>
        <v/>
      </c>
      <c r="Z353" s="9" t="str">
        <f aca="true">IF($D353="","",IF($C353="","",IF(OR($H353="Complete",$H353="Closed - No Action"),0,$C353-TODAY())))</f>
        <v/>
      </c>
    </row>
    <row r="354" customFormat="false" ht="15" hidden="false" customHeight="false" outlineLevel="0" collapsed="false">
      <c r="A354" s="4"/>
      <c r="B354" s="5"/>
      <c r="C354" s="5"/>
      <c r="D354" s="4"/>
      <c r="E354" s="4"/>
      <c r="F354" s="4"/>
      <c r="G354" s="4"/>
      <c r="H354" s="4"/>
      <c r="I354" s="5"/>
      <c r="J354" s="4"/>
      <c r="K354" s="4"/>
      <c r="L354" s="4"/>
      <c r="M354" s="4"/>
      <c r="N354" s="4"/>
      <c r="O354" s="6"/>
      <c r="P354" s="4"/>
      <c r="Q354" s="7"/>
      <c r="R354" s="4"/>
      <c r="S354" s="4"/>
      <c r="T354" s="6"/>
      <c r="U354" s="4"/>
      <c r="V354" s="4"/>
      <c r="W354" s="5"/>
      <c r="X354" s="4"/>
      <c r="Y354" s="8" t="str">
        <f aca="true">IF($D354="","",IF(OR($H354="Complete",$H354="Closed - No Action"),"COMPLETE",IF($C354&lt;TODAY(),"OVERDUE",IF($C354=TODAY(),"DUE TODAY",IF($C354&lt;=TODAY()+'Setup &amp; Lists'!$B$29,"DUE SOON","UPCOMING")))))</f>
        <v/>
      </c>
      <c r="Z354" s="9" t="str">
        <f aca="true">IF($D354="","",IF($C354="","",IF(OR($H354="Complete",$H354="Closed - No Action"),0,$C354-TODAY())))</f>
        <v/>
      </c>
    </row>
    <row r="355" customFormat="false" ht="15" hidden="false" customHeight="false" outlineLevel="0" collapsed="false">
      <c r="A355" s="4"/>
      <c r="B355" s="5"/>
      <c r="C355" s="5"/>
      <c r="D355" s="4"/>
      <c r="E355" s="4"/>
      <c r="F355" s="4"/>
      <c r="G355" s="4"/>
      <c r="H355" s="4"/>
      <c r="I355" s="5"/>
      <c r="J355" s="4"/>
      <c r="K355" s="4"/>
      <c r="L355" s="4"/>
      <c r="M355" s="4"/>
      <c r="N355" s="4"/>
      <c r="O355" s="6"/>
      <c r="P355" s="4"/>
      <c r="Q355" s="7"/>
      <c r="R355" s="4"/>
      <c r="S355" s="4"/>
      <c r="T355" s="6"/>
      <c r="U355" s="4"/>
      <c r="V355" s="4"/>
      <c r="W355" s="5"/>
      <c r="X355" s="4"/>
      <c r="Y355" s="8" t="str">
        <f aca="true">IF($D355="","",IF(OR($H355="Complete",$H355="Closed - No Action"),"COMPLETE",IF($C355&lt;TODAY(),"OVERDUE",IF($C355=TODAY(),"DUE TODAY",IF($C355&lt;=TODAY()+'Setup &amp; Lists'!$B$29,"DUE SOON","UPCOMING")))))</f>
        <v/>
      </c>
      <c r="Z355" s="9" t="str">
        <f aca="true">IF($D355="","",IF($C355="","",IF(OR($H355="Complete",$H355="Closed - No Action"),0,$C355-TODAY())))</f>
        <v/>
      </c>
    </row>
    <row r="356" customFormat="false" ht="15" hidden="false" customHeight="false" outlineLevel="0" collapsed="false">
      <c r="A356" s="4"/>
      <c r="B356" s="5"/>
      <c r="C356" s="5"/>
      <c r="D356" s="4"/>
      <c r="E356" s="4"/>
      <c r="F356" s="4"/>
      <c r="G356" s="4"/>
      <c r="H356" s="4"/>
      <c r="I356" s="5"/>
      <c r="J356" s="4"/>
      <c r="K356" s="4"/>
      <c r="L356" s="4"/>
      <c r="M356" s="4"/>
      <c r="N356" s="4"/>
      <c r="O356" s="6"/>
      <c r="P356" s="4"/>
      <c r="Q356" s="7"/>
      <c r="R356" s="4"/>
      <c r="S356" s="4"/>
      <c r="T356" s="6"/>
      <c r="U356" s="4"/>
      <c r="V356" s="4"/>
      <c r="W356" s="5"/>
      <c r="X356" s="4"/>
      <c r="Y356" s="8" t="str">
        <f aca="true">IF($D356="","",IF(OR($H356="Complete",$H356="Closed - No Action"),"COMPLETE",IF($C356&lt;TODAY(),"OVERDUE",IF($C356=TODAY(),"DUE TODAY",IF($C356&lt;=TODAY()+'Setup &amp; Lists'!$B$29,"DUE SOON","UPCOMING")))))</f>
        <v/>
      </c>
      <c r="Z356" s="9" t="str">
        <f aca="true">IF($D356="","",IF($C356="","",IF(OR($H356="Complete",$H356="Closed - No Action"),0,$C356-TODAY())))</f>
        <v/>
      </c>
    </row>
    <row r="357" customFormat="false" ht="15" hidden="false" customHeight="false" outlineLevel="0" collapsed="false">
      <c r="A357" s="4"/>
      <c r="B357" s="5"/>
      <c r="C357" s="5"/>
      <c r="D357" s="4"/>
      <c r="E357" s="4"/>
      <c r="F357" s="4"/>
      <c r="G357" s="4"/>
      <c r="H357" s="4"/>
      <c r="I357" s="5"/>
      <c r="J357" s="4"/>
      <c r="K357" s="4"/>
      <c r="L357" s="4"/>
      <c r="M357" s="4"/>
      <c r="N357" s="4"/>
      <c r="O357" s="6"/>
      <c r="P357" s="4"/>
      <c r="Q357" s="7"/>
      <c r="R357" s="4"/>
      <c r="S357" s="4"/>
      <c r="T357" s="6"/>
      <c r="U357" s="4"/>
      <c r="V357" s="4"/>
      <c r="W357" s="5"/>
      <c r="X357" s="4"/>
      <c r="Y357" s="8" t="str">
        <f aca="true">IF($D357="","",IF(OR($H357="Complete",$H357="Closed - No Action"),"COMPLETE",IF($C357&lt;TODAY(),"OVERDUE",IF($C357=TODAY(),"DUE TODAY",IF($C357&lt;=TODAY()+'Setup &amp; Lists'!$B$29,"DUE SOON","UPCOMING")))))</f>
        <v/>
      </c>
      <c r="Z357" s="9" t="str">
        <f aca="true">IF($D357="","",IF($C357="","",IF(OR($H357="Complete",$H357="Closed - No Action"),0,$C357-TODAY())))</f>
        <v/>
      </c>
    </row>
    <row r="358" customFormat="false" ht="15" hidden="false" customHeight="false" outlineLevel="0" collapsed="false">
      <c r="A358" s="4"/>
      <c r="B358" s="5"/>
      <c r="C358" s="5"/>
      <c r="D358" s="4"/>
      <c r="E358" s="4"/>
      <c r="F358" s="4"/>
      <c r="G358" s="4"/>
      <c r="H358" s="4"/>
      <c r="I358" s="5"/>
      <c r="J358" s="4"/>
      <c r="K358" s="4"/>
      <c r="L358" s="4"/>
      <c r="M358" s="4"/>
      <c r="N358" s="4"/>
      <c r="O358" s="6"/>
      <c r="P358" s="4"/>
      <c r="Q358" s="7"/>
      <c r="R358" s="4"/>
      <c r="S358" s="4"/>
      <c r="T358" s="6"/>
      <c r="U358" s="4"/>
      <c r="V358" s="4"/>
      <c r="W358" s="5"/>
      <c r="X358" s="4"/>
      <c r="Y358" s="8" t="str">
        <f aca="true">IF($D358="","",IF(OR($H358="Complete",$H358="Closed - No Action"),"COMPLETE",IF($C358&lt;TODAY(),"OVERDUE",IF($C358=TODAY(),"DUE TODAY",IF($C358&lt;=TODAY()+'Setup &amp; Lists'!$B$29,"DUE SOON","UPCOMING")))))</f>
        <v/>
      </c>
      <c r="Z358" s="9" t="str">
        <f aca="true">IF($D358="","",IF($C358="","",IF(OR($H358="Complete",$H358="Closed - No Action"),0,$C358-TODAY())))</f>
        <v/>
      </c>
    </row>
    <row r="359" customFormat="false" ht="15" hidden="false" customHeight="false" outlineLevel="0" collapsed="false">
      <c r="A359" s="4"/>
      <c r="B359" s="5"/>
      <c r="C359" s="5"/>
      <c r="D359" s="4"/>
      <c r="E359" s="4"/>
      <c r="F359" s="4"/>
      <c r="G359" s="4"/>
      <c r="H359" s="4"/>
      <c r="I359" s="5"/>
      <c r="J359" s="4"/>
      <c r="K359" s="4"/>
      <c r="L359" s="4"/>
      <c r="M359" s="4"/>
      <c r="N359" s="4"/>
      <c r="O359" s="6"/>
      <c r="P359" s="4"/>
      <c r="Q359" s="7"/>
      <c r="R359" s="4"/>
      <c r="S359" s="4"/>
      <c r="T359" s="6"/>
      <c r="U359" s="4"/>
      <c r="V359" s="4"/>
      <c r="W359" s="5"/>
      <c r="X359" s="4"/>
      <c r="Y359" s="8" t="str">
        <f aca="true">IF($D359="","",IF(OR($H359="Complete",$H359="Closed - No Action"),"COMPLETE",IF($C359&lt;TODAY(),"OVERDUE",IF($C359=TODAY(),"DUE TODAY",IF($C359&lt;=TODAY()+'Setup &amp; Lists'!$B$29,"DUE SOON","UPCOMING")))))</f>
        <v/>
      </c>
      <c r="Z359" s="9" t="str">
        <f aca="true">IF($D359="","",IF($C359="","",IF(OR($H359="Complete",$H359="Closed - No Action"),0,$C359-TODAY())))</f>
        <v/>
      </c>
    </row>
    <row r="360" customFormat="false" ht="15" hidden="false" customHeight="false" outlineLevel="0" collapsed="false">
      <c r="A360" s="4"/>
      <c r="B360" s="5"/>
      <c r="C360" s="5"/>
      <c r="D360" s="4"/>
      <c r="E360" s="4"/>
      <c r="F360" s="4"/>
      <c r="G360" s="4"/>
      <c r="H360" s="4"/>
      <c r="I360" s="5"/>
      <c r="J360" s="4"/>
      <c r="K360" s="4"/>
      <c r="L360" s="4"/>
      <c r="M360" s="4"/>
      <c r="N360" s="4"/>
      <c r="O360" s="6"/>
      <c r="P360" s="4"/>
      <c r="Q360" s="7"/>
      <c r="R360" s="4"/>
      <c r="S360" s="4"/>
      <c r="T360" s="6"/>
      <c r="U360" s="4"/>
      <c r="V360" s="4"/>
      <c r="W360" s="5"/>
      <c r="X360" s="4"/>
      <c r="Y360" s="8" t="str">
        <f aca="true">IF($D360="","",IF(OR($H360="Complete",$H360="Closed - No Action"),"COMPLETE",IF($C360&lt;TODAY(),"OVERDUE",IF($C360=TODAY(),"DUE TODAY",IF($C360&lt;=TODAY()+'Setup &amp; Lists'!$B$29,"DUE SOON","UPCOMING")))))</f>
        <v/>
      </c>
      <c r="Z360" s="9" t="str">
        <f aca="true">IF($D360="","",IF($C360="","",IF(OR($H360="Complete",$H360="Closed - No Action"),0,$C360-TODAY())))</f>
        <v/>
      </c>
    </row>
    <row r="361" customFormat="false" ht="15" hidden="false" customHeight="false" outlineLevel="0" collapsed="false">
      <c r="A361" s="4"/>
      <c r="B361" s="5"/>
      <c r="C361" s="5"/>
      <c r="D361" s="4"/>
      <c r="E361" s="4"/>
      <c r="F361" s="4"/>
      <c r="G361" s="4"/>
      <c r="H361" s="4"/>
      <c r="I361" s="5"/>
      <c r="J361" s="4"/>
      <c r="K361" s="4"/>
      <c r="L361" s="4"/>
      <c r="M361" s="4"/>
      <c r="N361" s="4"/>
      <c r="O361" s="6"/>
      <c r="P361" s="4"/>
      <c r="Q361" s="7"/>
      <c r="R361" s="4"/>
      <c r="S361" s="4"/>
      <c r="T361" s="6"/>
      <c r="U361" s="4"/>
      <c r="V361" s="4"/>
      <c r="W361" s="5"/>
      <c r="X361" s="4"/>
      <c r="Y361" s="8" t="str">
        <f aca="true">IF($D361="","",IF(OR($H361="Complete",$H361="Closed - No Action"),"COMPLETE",IF($C361&lt;TODAY(),"OVERDUE",IF($C361=TODAY(),"DUE TODAY",IF($C361&lt;=TODAY()+'Setup &amp; Lists'!$B$29,"DUE SOON","UPCOMING")))))</f>
        <v/>
      </c>
      <c r="Z361" s="9" t="str">
        <f aca="true">IF($D361="","",IF($C361="","",IF(OR($H361="Complete",$H361="Closed - No Action"),0,$C361-TODAY())))</f>
        <v/>
      </c>
    </row>
    <row r="362" customFormat="false" ht="15" hidden="false" customHeight="false" outlineLevel="0" collapsed="false">
      <c r="A362" s="4"/>
      <c r="B362" s="5"/>
      <c r="C362" s="5"/>
      <c r="D362" s="4"/>
      <c r="E362" s="4"/>
      <c r="F362" s="4"/>
      <c r="G362" s="4"/>
      <c r="H362" s="4"/>
      <c r="I362" s="5"/>
      <c r="J362" s="4"/>
      <c r="K362" s="4"/>
      <c r="L362" s="4"/>
      <c r="M362" s="4"/>
      <c r="N362" s="4"/>
      <c r="O362" s="6"/>
      <c r="P362" s="4"/>
      <c r="Q362" s="7"/>
      <c r="R362" s="4"/>
      <c r="S362" s="4"/>
      <c r="T362" s="6"/>
      <c r="U362" s="4"/>
      <c r="V362" s="4"/>
      <c r="W362" s="5"/>
      <c r="X362" s="4"/>
      <c r="Y362" s="8" t="str">
        <f aca="true">IF($D362="","",IF(OR($H362="Complete",$H362="Closed - No Action"),"COMPLETE",IF($C362&lt;TODAY(),"OVERDUE",IF($C362=TODAY(),"DUE TODAY",IF($C362&lt;=TODAY()+'Setup &amp; Lists'!$B$29,"DUE SOON","UPCOMING")))))</f>
        <v/>
      </c>
      <c r="Z362" s="9" t="str">
        <f aca="true">IF($D362="","",IF($C362="","",IF(OR($H362="Complete",$H362="Closed - No Action"),0,$C362-TODAY())))</f>
        <v/>
      </c>
    </row>
    <row r="363" customFormat="false" ht="15" hidden="false" customHeight="false" outlineLevel="0" collapsed="false">
      <c r="A363" s="4"/>
      <c r="B363" s="5"/>
      <c r="C363" s="5"/>
      <c r="D363" s="4"/>
      <c r="E363" s="4"/>
      <c r="F363" s="4"/>
      <c r="G363" s="4"/>
      <c r="H363" s="4"/>
      <c r="I363" s="5"/>
      <c r="J363" s="4"/>
      <c r="K363" s="4"/>
      <c r="L363" s="4"/>
      <c r="M363" s="4"/>
      <c r="N363" s="4"/>
      <c r="O363" s="6"/>
      <c r="P363" s="4"/>
      <c r="Q363" s="7"/>
      <c r="R363" s="4"/>
      <c r="S363" s="4"/>
      <c r="T363" s="6"/>
      <c r="U363" s="4"/>
      <c r="V363" s="4"/>
      <c r="W363" s="5"/>
      <c r="X363" s="4"/>
      <c r="Y363" s="8" t="str">
        <f aca="true">IF($D363="","",IF(OR($H363="Complete",$H363="Closed - No Action"),"COMPLETE",IF($C363&lt;TODAY(),"OVERDUE",IF($C363=TODAY(),"DUE TODAY",IF($C363&lt;=TODAY()+'Setup &amp; Lists'!$B$29,"DUE SOON","UPCOMING")))))</f>
        <v/>
      </c>
      <c r="Z363" s="9" t="str">
        <f aca="true">IF($D363="","",IF($C363="","",IF(OR($H363="Complete",$H363="Closed - No Action"),0,$C363-TODAY())))</f>
        <v/>
      </c>
    </row>
    <row r="364" customFormat="false" ht="15" hidden="false" customHeight="false" outlineLevel="0" collapsed="false">
      <c r="A364" s="4"/>
      <c r="B364" s="5"/>
      <c r="C364" s="5"/>
      <c r="D364" s="4"/>
      <c r="E364" s="4"/>
      <c r="F364" s="4"/>
      <c r="G364" s="4"/>
      <c r="H364" s="4"/>
      <c r="I364" s="5"/>
      <c r="J364" s="4"/>
      <c r="K364" s="4"/>
      <c r="L364" s="4"/>
      <c r="M364" s="4"/>
      <c r="N364" s="4"/>
      <c r="O364" s="6"/>
      <c r="P364" s="4"/>
      <c r="Q364" s="7"/>
      <c r="R364" s="4"/>
      <c r="S364" s="4"/>
      <c r="T364" s="6"/>
      <c r="U364" s="4"/>
      <c r="V364" s="4"/>
      <c r="W364" s="5"/>
      <c r="X364" s="4"/>
      <c r="Y364" s="8" t="str">
        <f aca="true">IF($D364="","",IF(OR($H364="Complete",$H364="Closed - No Action"),"COMPLETE",IF($C364&lt;TODAY(),"OVERDUE",IF($C364=TODAY(),"DUE TODAY",IF($C364&lt;=TODAY()+'Setup &amp; Lists'!$B$29,"DUE SOON","UPCOMING")))))</f>
        <v/>
      </c>
      <c r="Z364" s="9" t="str">
        <f aca="true">IF($D364="","",IF($C364="","",IF(OR($H364="Complete",$H364="Closed - No Action"),0,$C364-TODAY())))</f>
        <v/>
      </c>
    </row>
    <row r="365" customFormat="false" ht="15" hidden="false" customHeight="false" outlineLevel="0" collapsed="false">
      <c r="A365" s="4"/>
      <c r="B365" s="5"/>
      <c r="C365" s="5"/>
      <c r="D365" s="4"/>
      <c r="E365" s="4"/>
      <c r="F365" s="4"/>
      <c r="G365" s="4"/>
      <c r="H365" s="4"/>
      <c r="I365" s="5"/>
      <c r="J365" s="4"/>
      <c r="K365" s="4"/>
      <c r="L365" s="4"/>
      <c r="M365" s="4"/>
      <c r="N365" s="4"/>
      <c r="O365" s="6"/>
      <c r="P365" s="4"/>
      <c r="Q365" s="7"/>
      <c r="R365" s="4"/>
      <c r="S365" s="4"/>
      <c r="T365" s="6"/>
      <c r="U365" s="4"/>
      <c r="V365" s="4"/>
      <c r="W365" s="5"/>
      <c r="X365" s="4"/>
      <c r="Y365" s="8" t="str">
        <f aca="true">IF($D365="","",IF(OR($H365="Complete",$H365="Closed - No Action"),"COMPLETE",IF($C365&lt;TODAY(),"OVERDUE",IF($C365=TODAY(),"DUE TODAY",IF($C365&lt;=TODAY()+'Setup &amp; Lists'!$B$29,"DUE SOON","UPCOMING")))))</f>
        <v/>
      </c>
      <c r="Z365" s="9" t="str">
        <f aca="true">IF($D365="","",IF($C365="","",IF(OR($H365="Complete",$H365="Closed - No Action"),0,$C365-TODAY())))</f>
        <v/>
      </c>
    </row>
    <row r="366" customFormat="false" ht="15" hidden="false" customHeight="false" outlineLevel="0" collapsed="false">
      <c r="A366" s="4"/>
      <c r="B366" s="5"/>
      <c r="C366" s="5"/>
      <c r="D366" s="4"/>
      <c r="E366" s="4"/>
      <c r="F366" s="4"/>
      <c r="G366" s="4"/>
      <c r="H366" s="4"/>
      <c r="I366" s="5"/>
      <c r="J366" s="4"/>
      <c r="K366" s="4"/>
      <c r="L366" s="4"/>
      <c r="M366" s="4"/>
      <c r="N366" s="4"/>
      <c r="O366" s="6"/>
      <c r="P366" s="4"/>
      <c r="Q366" s="7"/>
      <c r="R366" s="4"/>
      <c r="S366" s="4"/>
      <c r="T366" s="6"/>
      <c r="U366" s="4"/>
      <c r="V366" s="4"/>
      <c r="W366" s="5"/>
      <c r="X366" s="4"/>
      <c r="Y366" s="8" t="str">
        <f aca="true">IF($D366="","",IF(OR($H366="Complete",$H366="Closed - No Action"),"COMPLETE",IF($C366&lt;TODAY(),"OVERDUE",IF($C366=TODAY(),"DUE TODAY",IF($C366&lt;=TODAY()+'Setup &amp; Lists'!$B$29,"DUE SOON","UPCOMING")))))</f>
        <v/>
      </c>
      <c r="Z366" s="9" t="str">
        <f aca="true">IF($D366="","",IF($C366="","",IF(OR($H366="Complete",$H366="Closed - No Action"),0,$C366-TODAY())))</f>
        <v/>
      </c>
    </row>
    <row r="367" customFormat="false" ht="15" hidden="false" customHeight="false" outlineLevel="0" collapsed="false">
      <c r="A367" s="4"/>
      <c r="B367" s="5"/>
      <c r="C367" s="5"/>
      <c r="D367" s="4"/>
      <c r="E367" s="4"/>
      <c r="F367" s="4"/>
      <c r="G367" s="4"/>
      <c r="H367" s="4"/>
      <c r="I367" s="5"/>
      <c r="J367" s="4"/>
      <c r="K367" s="4"/>
      <c r="L367" s="4"/>
      <c r="M367" s="4"/>
      <c r="N367" s="4"/>
      <c r="O367" s="6"/>
      <c r="P367" s="4"/>
      <c r="Q367" s="7"/>
      <c r="R367" s="4"/>
      <c r="S367" s="4"/>
      <c r="T367" s="6"/>
      <c r="U367" s="4"/>
      <c r="V367" s="4"/>
      <c r="W367" s="5"/>
      <c r="X367" s="4"/>
      <c r="Y367" s="8" t="str">
        <f aca="true">IF($D367="","",IF(OR($H367="Complete",$H367="Closed - No Action"),"COMPLETE",IF($C367&lt;TODAY(),"OVERDUE",IF($C367=TODAY(),"DUE TODAY",IF($C367&lt;=TODAY()+'Setup &amp; Lists'!$B$29,"DUE SOON","UPCOMING")))))</f>
        <v/>
      </c>
      <c r="Z367" s="9" t="str">
        <f aca="true">IF($D367="","",IF($C367="","",IF(OR($H367="Complete",$H367="Closed - No Action"),0,$C367-TODAY())))</f>
        <v/>
      </c>
    </row>
    <row r="368" customFormat="false" ht="15" hidden="false" customHeight="false" outlineLevel="0" collapsed="false">
      <c r="A368" s="4"/>
      <c r="B368" s="5"/>
      <c r="C368" s="5"/>
      <c r="D368" s="4"/>
      <c r="E368" s="4"/>
      <c r="F368" s="4"/>
      <c r="G368" s="4"/>
      <c r="H368" s="4"/>
      <c r="I368" s="5"/>
      <c r="J368" s="4"/>
      <c r="K368" s="4"/>
      <c r="L368" s="4"/>
      <c r="M368" s="4"/>
      <c r="N368" s="4"/>
      <c r="O368" s="6"/>
      <c r="P368" s="4"/>
      <c r="Q368" s="7"/>
      <c r="R368" s="4"/>
      <c r="S368" s="4"/>
      <c r="T368" s="6"/>
      <c r="U368" s="4"/>
      <c r="V368" s="4"/>
      <c r="W368" s="5"/>
      <c r="X368" s="4"/>
      <c r="Y368" s="8" t="str">
        <f aca="true">IF($D368="","",IF(OR($H368="Complete",$H368="Closed - No Action"),"COMPLETE",IF($C368&lt;TODAY(),"OVERDUE",IF($C368=TODAY(),"DUE TODAY",IF($C368&lt;=TODAY()+'Setup &amp; Lists'!$B$29,"DUE SOON","UPCOMING")))))</f>
        <v/>
      </c>
      <c r="Z368" s="9" t="str">
        <f aca="true">IF($D368="","",IF($C368="","",IF(OR($H368="Complete",$H368="Closed - No Action"),0,$C368-TODAY())))</f>
        <v/>
      </c>
    </row>
    <row r="369" customFormat="false" ht="15" hidden="false" customHeight="false" outlineLevel="0" collapsed="false">
      <c r="A369" s="4"/>
      <c r="B369" s="5"/>
      <c r="C369" s="5"/>
      <c r="D369" s="4"/>
      <c r="E369" s="4"/>
      <c r="F369" s="4"/>
      <c r="G369" s="4"/>
      <c r="H369" s="4"/>
      <c r="I369" s="5"/>
      <c r="J369" s="4"/>
      <c r="K369" s="4"/>
      <c r="L369" s="4"/>
      <c r="M369" s="4"/>
      <c r="N369" s="4"/>
      <c r="O369" s="6"/>
      <c r="P369" s="4"/>
      <c r="Q369" s="7"/>
      <c r="R369" s="4"/>
      <c r="S369" s="4"/>
      <c r="T369" s="6"/>
      <c r="U369" s="4"/>
      <c r="V369" s="4"/>
      <c r="W369" s="5"/>
      <c r="X369" s="4"/>
      <c r="Y369" s="8" t="str">
        <f aca="true">IF($D369="","",IF(OR($H369="Complete",$H369="Closed - No Action"),"COMPLETE",IF($C369&lt;TODAY(),"OVERDUE",IF($C369=TODAY(),"DUE TODAY",IF($C369&lt;=TODAY()+'Setup &amp; Lists'!$B$29,"DUE SOON","UPCOMING")))))</f>
        <v/>
      </c>
      <c r="Z369" s="9" t="str">
        <f aca="true">IF($D369="","",IF($C369="","",IF(OR($H369="Complete",$H369="Closed - No Action"),0,$C369-TODAY())))</f>
        <v/>
      </c>
    </row>
    <row r="370" customFormat="false" ht="15" hidden="false" customHeight="false" outlineLevel="0" collapsed="false">
      <c r="A370" s="4"/>
      <c r="B370" s="5"/>
      <c r="C370" s="5"/>
      <c r="D370" s="4"/>
      <c r="E370" s="4"/>
      <c r="F370" s="4"/>
      <c r="G370" s="4"/>
      <c r="H370" s="4"/>
      <c r="I370" s="5"/>
      <c r="J370" s="4"/>
      <c r="K370" s="4"/>
      <c r="L370" s="4"/>
      <c r="M370" s="4"/>
      <c r="N370" s="4"/>
      <c r="O370" s="6"/>
      <c r="P370" s="4"/>
      <c r="Q370" s="7"/>
      <c r="R370" s="4"/>
      <c r="S370" s="4"/>
      <c r="T370" s="6"/>
      <c r="U370" s="4"/>
      <c r="V370" s="4"/>
      <c r="W370" s="5"/>
      <c r="X370" s="4"/>
      <c r="Y370" s="8" t="str">
        <f aca="true">IF($D370="","",IF(OR($H370="Complete",$H370="Closed - No Action"),"COMPLETE",IF($C370&lt;TODAY(),"OVERDUE",IF($C370=TODAY(),"DUE TODAY",IF($C370&lt;=TODAY()+'Setup &amp; Lists'!$B$29,"DUE SOON","UPCOMING")))))</f>
        <v/>
      </c>
      <c r="Z370" s="9" t="str">
        <f aca="true">IF($D370="","",IF($C370="","",IF(OR($H370="Complete",$H370="Closed - No Action"),0,$C370-TODAY())))</f>
        <v/>
      </c>
    </row>
    <row r="371" customFormat="false" ht="15" hidden="false" customHeight="false" outlineLevel="0" collapsed="false">
      <c r="A371" s="4"/>
      <c r="B371" s="5"/>
      <c r="C371" s="5"/>
      <c r="D371" s="4"/>
      <c r="E371" s="4"/>
      <c r="F371" s="4"/>
      <c r="G371" s="4"/>
      <c r="H371" s="4"/>
      <c r="I371" s="5"/>
      <c r="J371" s="4"/>
      <c r="K371" s="4"/>
      <c r="L371" s="4"/>
      <c r="M371" s="4"/>
      <c r="N371" s="4"/>
      <c r="O371" s="6"/>
      <c r="P371" s="4"/>
      <c r="Q371" s="7"/>
      <c r="R371" s="4"/>
      <c r="S371" s="4"/>
      <c r="T371" s="6"/>
      <c r="U371" s="4"/>
      <c r="V371" s="4"/>
      <c r="W371" s="5"/>
      <c r="X371" s="4"/>
      <c r="Y371" s="8" t="str">
        <f aca="true">IF($D371="","",IF(OR($H371="Complete",$H371="Closed - No Action"),"COMPLETE",IF($C371&lt;TODAY(),"OVERDUE",IF($C371=TODAY(),"DUE TODAY",IF($C371&lt;=TODAY()+'Setup &amp; Lists'!$B$29,"DUE SOON","UPCOMING")))))</f>
        <v/>
      </c>
      <c r="Z371" s="9" t="str">
        <f aca="true">IF($D371="","",IF($C371="","",IF(OR($H371="Complete",$H371="Closed - No Action"),0,$C371-TODAY())))</f>
        <v/>
      </c>
    </row>
    <row r="372" customFormat="false" ht="15" hidden="false" customHeight="false" outlineLevel="0" collapsed="false">
      <c r="A372" s="4"/>
      <c r="B372" s="5"/>
      <c r="C372" s="5"/>
      <c r="D372" s="4"/>
      <c r="E372" s="4"/>
      <c r="F372" s="4"/>
      <c r="G372" s="4"/>
      <c r="H372" s="4"/>
      <c r="I372" s="5"/>
      <c r="J372" s="4"/>
      <c r="K372" s="4"/>
      <c r="L372" s="4"/>
      <c r="M372" s="4"/>
      <c r="N372" s="4"/>
      <c r="O372" s="6"/>
      <c r="P372" s="4"/>
      <c r="Q372" s="7"/>
      <c r="R372" s="4"/>
      <c r="S372" s="4"/>
      <c r="T372" s="6"/>
      <c r="U372" s="4"/>
      <c r="V372" s="4"/>
      <c r="W372" s="5"/>
      <c r="X372" s="4"/>
      <c r="Y372" s="8" t="str">
        <f aca="true">IF($D372="","",IF(OR($H372="Complete",$H372="Closed - No Action"),"COMPLETE",IF($C372&lt;TODAY(),"OVERDUE",IF($C372=TODAY(),"DUE TODAY",IF($C372&lt;=TODAY()+'Setup &amp; Lists'!$B$29,"DUE SOON","UPCOMING")))))</f>
        <v/>
      </c>
      <c r="Z372" s="9" t="str">
        <f aca="true">IF($D372="","",IF($C372="","",IF(OR($H372="Complete",$H372="Closed - No Action"),0,$C372-TODAY())))</f>
        <v/>
      </c>
    </row>
    <row r="373" customFormat="false" ht="15" hidden="false" customHeight="false" outlineLevel="0" collapsed="false">
      <c r="A373" s="4"/>
      <c r="B373" s="5"/>
      <c r="C373" s="5"/>
      <c r="D373" s="4"/>
      <c r="E373" s="4"/>
      <c r="F373" s="4"/>
      <c r="G373" s="4"/>
      <c r="H373" s="4"/>
      <c r="I373" s="5"/>
      <c r="J373" s="4"/>
      <c r="K373" s="4"/>
      <c r="L373" s="4"/>
      <c r="M373" s="4"/>
      <c r="N373" s="4"/>
      <c r="O373" s="6"/>
      <c r="P373" s="4"/>
      <c r="Q373" s="7"/>
      <c r="R373" s="4"/>
      <c r="S373" s="4"/>
      <c r="T373" s="6"/>
      <c r="U373" s="4"/>
      <c r="V373" s="4"/>
      <c r="W373" s="5"/>
      <c r="X373" s="4"/>
      <c r="Y373" s="8" t="str">
        <f aca="true">IF($D373="","",IF(OR($H373="Complete",$H373="Closed - No Action"),"COMPLETE",IF($C373&lt;TODAY(),"OVERDUE",IF($C373=TODAY(),"DUE TODAY",IF($C373&lt;=TODAY()+'Setup &amp; Lists'!$B$29,"DUE SOON","UPCOMING")))))</f>
        <v/>
      </c>
      <c r="Z373" s="9" t="str">
        <f aca="true">IF($D373="","",IF($C373="","",IF(OR($H373="Complete",$H373="Closed - No Action"),0,$C373-TODAY())))</f>
        <v/>
      </c>
    </row>
    <row r="374" customFormat="false" ht="15" hidden="false" customHeight="false" outlineLevel="0" collapsed="false">
      <c r="A374" s="4"/>
      <c r="B374" s="5"/>
      <c r="C374" s="5"/>
      <c r="D374" s="4"/>
      <c r="E374" s="4"/>
      <c r="F374" s="4"/>
      <c r="G374" s="4"/>
      <c r="H374" s="4"/>
      <c r="I374" s="5"/>
      <c r="J374" s="4"/>
      <c r="K374" s="4"/>
      <c r="L374" s="4"/>
      <c r="M374" s="4"/>
      <c r="N374" s="4"/>
      <c r="O374" s="6"/>
      <c r="P374" s="4"/>
      <c r="Q374" s="7"/>
      <c r="R374" s="4"/>
      <c r="S374" s="4"/>
      <c r="T374" s="6"/>
      <c r="U374" s="4"/>
      <c r="V374" s="4"/>
      <c r="W374" s="5"/>
      <c r="X374" s="4"/>
      <c r="Y374" s="8" t="str">
        <f aca="true">IF($D374="","",IF(OR($H374="Complete",$H374="Closed - No Action"),"COMPLETE",IF($C374&lt;TODAY(),"OVERDUE",IF($C374=TODAY(),"DUE TODAY",IF($C374&lt;=TODAY()+'Setup &amp; Lists'!$B$29,"DUE SOON","UPCOMING")))))</f>
        <v/>
      </c>
      <c r="Z374" s="9" t="str">
        <f aca="true">IF($D374="","",IF($C374="","",IF(OR($H374="Complete",$H374="Closed - No Action"),0,$C374-TODAY())))</f>
        <v/>
      </c>
    </row>
    <row r="375" customFormat="false" ht="15" hidden="false" customHeight="false" outlineLevel="0" collapsed="false">
      <c r="A375" s="4"/>
      <c r="B375" s="5"/>
      <c r="C375" s="5"/>
      <c r="D375" s="4"/>
      <c r="E375" s="4"/>
      <c r="F375" s="4"/>
      <c r="G375" s="4"/>
      <c r="H375" s="4"/>
      <c r="I375" s="5"/>
      <c r="J375" s="4"/>
      <c r="K375" s="4"/>
      <c r="L375" s="4"/>
      <c r="M375" s="4"/>
      <c r="N375" s="4"/>
      <c r="O375" s="6"/>
      <c r="P375" s="4"/>
      <c r="Q375" s="7"/>
      <c r="R375" s="4"/>
      <c r="S375" s="4"/>
      <c r="T375" s="6"/>
      <c r="U375" s="4"/>
      <c r="V375" s="4"/>
      <c r="W375" s="5"/>
      <c r="X375" s="4"/>
      <c r="Y375" s="8" t="str">
        <f aca="true">IF($D375="","",IF(OR($H375="Complete",$H375="Closed - No Action"),"COMPLETE",IF($C375&lt;TODAY(),"OVERDUE",IF($C375=TODAY(),"DUE TODAY",IF($C375&lt;=TODAY()+'Setup &amp; Lists'!$B$29,"DUE SOON","UPCOMING")))))</f>
        <v/>
      </c>
      <c r="Z375" s="9" t="str">
        <f aca="true">IF($D375="","",IF($C375="","",IF(OR($H375="Complete",$H375="Closed - No Action"),0,$C375-TODAY())))</f>
        <v/>
      </c>
    </row>
    <row r="376" customFormat="false" ht="15" hidden="false" customHeight="false" outlineLevel="0" collapsed="false">
      <c r="A376" s="4"/>
      <c r="B376" s="5"/>
      <c r="C376" s="5"/>
      <c r="D376" s="4"/>
      <c r="E376" s="4"/>
      <c r="F376" s="4"/>
      <c r="G376" s="4"/>
      <c r="H376" s="4"/>
      <c r="I376" s="5"/>
      <c r="J376" s="4"/>
      <c r="K376" s="4"/>
      <c r="L376" s="4"/>
      <c r="M376" s="4"/>
      <c r="N376" s="4"/>
      <c r="O376" s="6"/>
      <c r="P376" s="4"/>
      <c r="Q376" s="7"/>
      <c r="R376" s="4"/>
      <c r="S376" s="4"/>
      <c r="T376" s="6"/>
      <c r="U376" s="4"/>
      <c r="V376" s="4"/>
      <c r="W376" s="5"/>
      <c r="X376" s="4"/>
      <c r="Y376" s="8" t="str">
        <f aca="true">IF($D376="","",IF(OR($H376="Complete",$H376="Closed - No Action"),"COMPLETE",IF($C376&lt;TODAY(),"OVERDUE",IF($C376=TODAY(),"DUE TODAY",IF($C376&lt;=TODAY()+'Setup &amp; Lists'!$B$29,"DUE SOON","UPCOMING")))))</f>
        <v/>
      </c>
      <c r="Z376" s="9" t="str">
        <f aca="true">IF($D376="","",IF($C376="","",IF(OR($H376="Complete",$H376="Closed - No Action"),0,$C376-TODAY())))</f>
        <v/>
      </c>
    </row>
    <row r="377" customFormat="false" ht="15" hidden="false" customHeight="false" outlineLevel="0" collapsed="false">
      <c r="A377" s="4"/>
      <c r="B377" s="5"/>
      <c r="C377" s="5"/>
      <c r="D377" s="4"/>
      <c r="E377" s="4"/>
      <c r="F377" s="4"/>
      <c r="G377" s="4"/>
      <c r="H377" s="4"/>
      <c r="I377" s="5"/>
      <c r="J377" s="4"/>
      <c r="K377" s="4"/>
      <c r="L377" s="4"/>
      <c r="M377" s="4"/>
      <c r="N377" s="4"/>
      <c r="O377" s="6"/>
      <c r="P377" s="4"/>
      <c r="Q377" s="7"/>
      <c r="R377" s="4"/>
      <c r="S377" s="4"/>
      <c r="T377" s="6"/>
      <c r="U377" s="4"/>
      <c r="V377" s="4"/>
      <c r="W377" s="5"/>
      <c r="X377" s="4"/>
      <c r="Y377" s="8" t="str">
        <f aca="true">IF($D377="","",IF(OR($H377="Complete",$H377="Closed - No Action"),"COMPLETE",IF($C377&lt;TODAY(),"OVERDUE",IF($C377=TODAY(),"DUE TODAY",IF($C377&lt;=TODAY()+'Setup &amp; Lists'!$B$29,"DUE SOON","UPCOMING")))))</f>
        <v/>
      </c>
      <c r="Z377" s="9" t="str">
        <f aca="true">IF($D377="","",IF($C377="","",IF(OR($H377="Complete",$H377="Closed - No Action"),0,$C377-TODAY())))</f>
        <v/>
      </c>
    </row>
    <row r="378" customFormat="false" ht="15" hidden="false" customHeight="false" outlineLevel="0" collapsed="false">
      <c r="A378" s="4"/>
      <c r="B378" s="5"/>
      <c r="C378" s="5"/>
      <c r="D378" s="4"/>
      <c r="E378" s="4"/>
      <c r="F378" s="4"/>
      <c r="G378" s="4"/>
      <c r="H378" s="4"/>
      <c r="I378" s="5"/>
      <c r="J378" s="4"/>
      <c r="K378" s="4"/>
      <c r="L378" s="4"/>
      <c r="M378" s="4"/>
      <c r="N378" s="4"/>
      <c r="O378" s="6"/>
      <c r="P378" s="4"/>
      <c r="Q378" s="7"/>
      <c r="R378" s="4"/>
      <c r="S378" s="4"/>
      <c r="T378" s="6"/>
      <c r="U378" s="4"/>
      <c r="V378" s="4"/>
      <c r="W378" s="5"/>
      <c r="X378" s="4"/>
      <c r="Y378" s="8" t="str">
        <f aca="true">IF($D378="","",IF(OR($H378="Complete",$H378="Closed - No Action"),"COMPLETE",IF($C378&lt;TODAY(),"OVERDUE",IF($C378=TODAY(),"DUE TODAY",IF($C378&lt;=TODAY()+'Setup &amp; Lists'!$B$29,"DUE SOON","UPCOMING")))))</f>
        <v/>
      </c>
      <c r="Z378" s="9" t="str">
        <f aca="true">IF($D378="","",IF($C378="","",IF(OR($H378="Complete",$H378="Closed - No Action"),0,$C378-TODAY())))</f>
        <v/>
      </c>
    </row>
    <row r="379" customFormat="false" ht="15" hidden="false" customHeight="false" outlineLevel="0" collapsed="false">
      <c r="A379" s="4"/>
      <c r="B379" s="5"/>
      <c r="C379" s="5"/>
      <c r="D379" s="4"/>
      <c r="E379" s="4"/>
      <c r="F379" s="4"/>
      <c r="G379" s="4"/>
      <c r="H379" s="4"/>
      <c r="I379" s="5"/>
      <c r="J379" s="4"/>
      <c r="K379" s="4"/>
      <c r="L379" s="4"/>
      <c r="M379" s="4"/>
      <c r="N379" s="4"/>
      <c r="O379" s="6"/>
      <c r="P379" s="4"/>
      <c r="Q379" s="7"/>
      <c r="R379" s="4"/>
      <c r="S379" s="4"/>
      <c r="T379" s="6"/>
      <c r="U379" s="4"/>
      <c r="V379" s="4"/>
      <c r="W379" s="5"/>
      <c r="X379" s="4"/>
      <c r="Y379" s="8" t="str">
        <f aca="true">IF($D379="","",IF(OR($H379="Complete",$H379="Closed - No Action"),"COMPLETE",IF($C379&lt;TODAY(),"OVERDUE",IF($C379=TODAY(),"DUE TODAY",IF($C379&lt;=TODAY()+'Setup &amp; Lists'!$B$29,"DUE SOON","UPCOMING")))))</f>
        <v/>
      </c>
      <c r="Z379" s="9" t="str">
        <f aca="true">IF($D379="","",IF($C379="","",IF(OR($H379="Complete",$H379="Closed - No Action"),0,$C379-TODAY())))</f>
        <v/>
      </c>
    </row>
    <row r="380" customFormat="false" ht="15" hidden="false" customHeight="false" outlineLevel="0" collapsed="false">
      <c r="A380" s="4"/>
      <c r="B380" s="5"/>
      <c r="C380" s="5"/>
      <c r="D380" s="4"/>
      <c r="E380" s="4"/>
      <c r="F380" s="4"/>
      <c r="G380" s="4"/>
      <c r="H380" s="4"/>
      <c r="I380" s="5"/>
      <c r="J380" s="4"/>
      <c r="K380" s="4"/>
      <c r="L380" s="4"/>
      <c r="M380" s="4"/>
      <c r="N380" s="4"/>
      <c r="O380" s="6"/>
      <c r="P380" s="4"/>
      <c r="Q380" s="7"/>
      <c r="R380" s="4"/>
      <c r="S380" s="4"/>
      <c r="T380" s="6"/>
      <c r="U380" s="4"/>
      <c r="V380" s="4"/>
      <c r="W380" s="5"/>
      <c r="X380" s="4"/>
      <c r="Y380" s="8" t="str">
        <f aca="true">IF($D380="","",IF(OR($H380="Complete",$H380="Closed - No Action"),"COMPLETE",IF($C380&lt;TODAY(),"OVERDUE",IF($C380=TODAY(),"DUE TODAY",IF($C380&lt;=TODAY()+'Setup &amp; Lists'!$B$29,"DUE SOON","UPCOMING")))))</f>
        <v/>
      </c>
      <c r="Z380" s="9" t="str">
        <f aca="true">IF($D380="","",IF($C380="","",IF(OR($H380="Complete",$H380="Closed - No Action"),0,$C380-TODAY())))</f>
        <v/>
      </c>
    </row>
    <row r="381" customFormat="false" ht="15" hidden="false" customHeight="false" outlineLevel="0" collapsed="false">
      <c r="A381" s="4"/>
      <c r="B381" s="5"/>
      <c r="C381" s="5"/>
      <c r="D381" s="4"/>
      <c r="E381" s="4"/>
      <c r="F381" s="4"/>
      <c r="G381" s="4"/>
      <c r="H381" s="4"/>
      <c r="I381" s="5"/>
      <c r="J381" s="4"/>
      <c r="K381" s="4"/>
      <c r="L381" s="4"/>
      <c r="M381" s="4"/>
      <c r="N381" s="4"/>
      <c r="O381" s="6"/>
      <c r="P381" s="4"/>
      <c r="Q381" s="7"/>
      <c r="R381" s="4"/>
      <c r="S381" s="4"/>
      <c r="T381" s="6"/>
      <c r="U381" s="4"/>
      <c r="V381" s="4"/>
      <c r="W381" s="5"/>
      <c r="X381" s="4"/>
      <c r="Y381" s="8" t="str">
        <f aca="true">IF($D381="","",IF(OR($H381="Complete",$H381="Closed - No Action"),"COMPLETE",IF($C381&lt;TODAY(),"OVERDUE",IF($C381=TODAY(),"DUE TODAY",IF($C381&lt;=TODAY()+'Setup &amp; Lists'!$B$29,"DUE SOON","UPCOMING")))))</f>
        <v/>
      </c>
      <c r="Z381" s="9" t="str">
        <f aca="true">IF($D381="","",IF($C381="","",IF(OR($H381="Complete",$H381="Closed - No Action"),0,$C381-TODAY())))</f>
        <v/>
      </c>
    </row>
    <row r="382" customFormat="false" ht="15" hidden="false" customHeight="false" outlineLevel="0" collapsed="false">
      <c r="A382" s="4"/>
      <c r="B382" s="5"/>
      <c r="C382" s="5"/>
      <c r="D382" s="4"/>
      <c r="E382" s="4"/>
      <c r="F382" s="4"/>
      <c r="G382" s="4"/>
      <c r="H382" s="4"/>
      <c r="I382" s="5"/>
      <c r="J382" s="4"/>
      <c r="K382" s="4"/>
      <c r="L382" s="4"/>
      <c r="M382" s="4"/>
      <c r="N382" s="4"/>
      <c r="O382" s="6"/>
      <c r="P382" s="4"/>
      <c r="Q382" s="7"/>
      <c r="R382" s="4"/>
      <c r="S382" s="4"/>
      <c r="T382" s="6"/>
      <c r="U382" s="4"/>
      <c r="V382" s="4"/>
      <c r="W382" s="5"/>
      <c r="X382" s="4"/>
      <c r="Y382" s="8" t="str">
        <f aca="true">IF($D382="","",IF(OR($H382="Complete",$H382="Closed - No Action"),"COMPLETE",IF($C382&lt;TODAY(),"OVERDUE",IF($C382=TODAY(),"DUE TODAY",IF($C382&lt;=TODAY()+'Setup &amp; Lists'!$B$29,"DUE SOON","UPCOMING")))))</f>
        <v/>
      </c>
      <c r="Z382" s="9" t="str">
        <f aca="true">IF($D382="","",IF($C382="","",IF(OR($H382="Complete",$H382="Closed - No Action"),0,$C382-TODAY())))</f>
        <v/>
      </c>
    </row>
    <row r="383" customFormat="false" ht="15" hidden="false" customHeight="false" outlineLevel="0" collapsed="false">
      <c r="A383" s="4"/>
      <c r="B383" s="5"/>
      <c r="C383" s="5"/>
      <c r="D383" s="4"/>
      <c r="E383" s="4"/>
      <c r="F383" s="4"/>
      <c r="G383" s="4"/>
      <c r="H383" s="4"/>
      <c r="I383" s="5"/>
      <c r="J383" s="4"/>
      <c r="K383" s="4"/>
      <c r="L383" s="4"/>
      <c r="M383" s="4"/>
      <c r="N383" s="4"/>
      <c r="O383" s="6"/>
      <c r="P383" s="4"/>
      <c r="Q383" s="7"/>
      <c r="R383" s="4"/>
      <c r="S383" s="4"/>
      <c r="T383" s="6"/>
      <c r="U383" s="4"/>
      <c r="V383" s="4"/>
      <c r="W383" s="5"/>
      <c r="X383" s="4"/>
      <c r="Y383" s="8" t="str">
        <f aca="true">IF($D383="","",IF(OR($H383="Complete",$H383="Closed - No Action"),"COMPLETE",IF($C383&lt;TODAY(),"OVERDUE",IF($C383=TODAY(),"DUE TODAY",IF($C383&lt;=TODAY()+'Setup &amp; Lists'!$B$29,"DUE SOON","UPCOMING")))))</f>
        <v/>
      </c>
      <c r="Z383" s="9" t="str">
        <f aca="true">IF($D383="","",IF($C383="","",IF(OR($H383="Complete",$H383="Closed - No Action"),0,$C383-TODAY())))</f>
        <v/>
      </c>
    </row>
    <row r="384" customFormat="false" ht="15" hidden="false" customHeight="false" outlineLevel="0" collapsed="false">
      <c r="A384" s="4"/>
      <c r="B384" s="5"/>
      <c r="C384" s="5"/>
      <c r="D384" s="4"/>
      <c r="E384" s="4"/>
      <c r="F384" s="4"/>
      <c r="G384" s="4"/>
      <c r="H384" s="4"/>
      <c r="I384" s="5"/>
      <c r="J384" s="4"/>
      <c r="K384" s="4"/>
      <c r="L384" s="4"/>
      <c r="M384" s="4"/>
      <c r="N384" s="4"/>
      <c r="O384" s="6"/>
      <c r="P384" s="4"/>
      <c r="Q384" s="7"/>
      <c r="R384" s="4"/>
      <c r="S384" s="4"/>
      <c r="T384" s="6"/>
      <c r="U384" s="4"/>
      <c r="V384" s="4"/>
      <c r="W384" s="5"/>
      <c r="X384" s="4"/>
      <c r="Y384" s="8" t="str">
        <f aca="true">IF($D384="","",IF(OR($H384="Complete",$H384="Closed - No Action"),"COMPLETE",IF($C384&lt;TODAY(),"OVERDUE",IF($C384=TODAY(),"DUE TODAY",IF($C384&lt;=TODAY()+'Setup &amp; Lists'!$B$29,"DUE SOON","UPCOMING")))))</f>
        <v/>
      </c>
      <c r="Z384" s="9" t="str">
        <f aca="true">IF($D384="","",IF($C384="","",IF(OR($H384="Complete",$H384="Closed - No Action"),0,$C384-TODAY())))</f>
        <v/>
      </c>
    </row>
    <row r="385" customFormat="false" ht="15" hidden="false" customHeight="false" outlineLevel="0" collapsed="false">
      <c r="A385" s="4"/>
      <c r="B385" s="5"/>
      <c r="C385" s="5"/>
      <c r="D385" s="4"/>
      <c r="E385" s="4"/>
      <c r="F385" s="4"/>
      <c r="G385" s="4"/>
      <c r="H385" s="4"/>
      <c r="I385" s="5"/>
      <c r="J385" s="4"/>
      <c r="K385" s="4"/>
      <c r="L385" s="4"/>
      <c r="M385" s="4"/>
      <c r="N385" s="4"/>
      <c r="O385" s="6"/>
      <c r="P385" s="4"/>
      <c r="Q385" s="7"/>
      <c r="R385" s="4"/>
      <c r="S385" s="4"/>
      <c r="T385" s="6"/>
      <c r="U385" s="4"/>
      <c r="V385" s="4"/>
      <c r="W385" s="5"/>
      <c r="X385" s="4"/>
      <c r="Y385" s="8" t="str">
        <f aca="true">IF($D385="","",IF(OR($H385="Complete",$H385="Closed - No Action"),"COMPLETE",IF($C385&lt;TODAY(),"OVERDUE",IF($C385=TODAY(),"DUE TODAY",IF($C385&lt;=TODAY()+'Setup &amp; Lists'!$B$29,"DUE SOON","UPCOMING")))))</f>
        <v/>
      </c>
      <c r="Z385" s="9" t="str">
        <f aca="true">IF($D385="","",IF($C385="","",IF(OR($H385="Complete",$H385="Closed - No Action"),0,$C385-TODAY())))</f>
        <v/>
      </c>
    </row>
    <row r="386" customFormat="false" ht="15" hidden="false" customHeight="false" outlineLevel="0" collapsed="false">
      <c r="A386" s="4"/>
      <c r="B386" s="5"/>
      <c r="C386" s="5"/>
      <c r="D386" s="4"/>
      <c r="E386" s="4"/>
      <c r="F386" s="4"/>
      <c r="G386" s="4"/>
      <c r="H386" s="4"/>
      <c r="I386" s="5"/>
      <c r="J386" s="4"/>
      <c r="K386" s="4"/>
      <c r="L386" s="4"/>
      <c r="M386" s="4"/>
      <c r="N386" s="4"/>
      <c r="O386" s="6"/>
      <c r="P386" s="4"/>
      <c r="Q386" s="7"/>
      <c r="R386" s="4"/>
      <c r="S386" s="4"/>
      <c r="T386" s="6"/>
      <c r="U386" s="4"/>
      <c r="V386" s="4"/>
      <c r="W386" s="5"/>
      <c r="X386" s="4"/>
      <c r="Y386" s="8" t="str">
        <f aca="true">IF($D386="","",IF(OR($H386="Complete",$H386="Closed - No Action"),"COMPLETE",IF($C386&lt;TODAY(),"OVERDUE",IF($C386=TODAY(),"DUE TODAY",IF($C386&lt;=TODAY()+'Setup &amp; Lists'!$B$29,"DUE SOON","UPCOMING")))))</f>
        <v/>
      </c>
      <c r="Z386" s="9" t="str">
        <f aca="true">IF($D386="","",IF($C386="","",IF(OR($H386="Complete",$H386="Closed - No Action"),0,$C386-TODAY())))</f>
        <v/>
      </c>
    </row>
    <row r="387" customFormat="false" ht="15" hidden="false" customHeight="false" outlineLevel="0" collapsed="false">
      <c r="A387" s="4"/>
      <c r="B387" s="5"/>
      <c r="C387" s="5"/>
      <c r="D387" s="4"/>
      <c r="E387" s="4"/>
      <c r="F387" s="4"/>
      <c r="G387" s="4"/>
      <c r="H387" s="4"/>
      <c r="I387" s="5"/>
      <c r="J387" s="4"/>
      <c r="K387" s="4"/>
      <c r="L387" s="4"/>
      <c r="M387" s="4"/>
      <c r="N387" s="4"/>
      <c r="O387" s="6"/>
      <c r="P387" s="4"/>
      <c r="Q387" s="7"/>
      <c r="R387" s="4"/>
      <c r="S387" s="4"/>
      <c r="T387" s="6"/>
      <c r="U387" s="4"/>
      <c r="V387" s="4"/>
      <c r="W387" s="5"/>
      <c r="X387" s="4"/>
      <c r="Y387" s="8" t="str">
        <f aca="true">IF($D387="","",IF(OR($H387="Complete",$H387="Closed - No Action"),"COMPLETE",IF($C387&lt;TODAY(),"OVERDUE",IF($C387=TODAY(),"DUE TODAY",IF($C387&lt;=TODAY()+'Setup &amp; Lists'!$B$29,"DUE SOON","UPCOMING")))))</f>
        <v/>
      </c>
      <c r="Z387" s="9" t="str">
        <f aca="true">IF($D387="","",IF($C387="","",IF(OR($H387="Complete",$H387="Closed - No Action"),0,$C387-TODAY())))</f>
        <v/>
      </c>
    </row>
    <row r="388" customFormat="false" ht="15" hidden="false" customHeight="false" outlineLevel="0" collapsed="false">
      <c r="A388" s="4"/>
      <c r="B388" s="5"/>
      <c r="C388" s="5"/>
      <c r="D388" s="4"/>
      <c r="E388" s="4"/>
      <c r="F388" s="4"/>
      <c r="G388" s="4"/>
      <c r="H388" s="4"/>
      <c r="I388" s="5"/>
      <c r="J388" s="4"/>
      <c r="K388" s="4"/>
      <c r="L388" s="4"/>
      <c r="M388" s="4"/>
      <c r="N388" s="4"/>
      <c r="O388" s="6"/>
      <c r="P388" s="4"/>
      <c r="Q388" s="7"/>
      <c r="R388" s="4"/>
      <c r="S388" s="4"/>
      <c r="T388" s="6"/>
      <c r="U388" s="4"/>
      <c r="V388" s="4"/>
      <c r="W388" s="5"/>
      <c r="X388" s="4"/>
      <c r="Y388" s="8" t="str">
        <f aca="true">IF($D388="","",IF(OR($H388="Complete",$H388="Closed - No Action"),"COMPLETE",IF($C388&lt;TODAY(),"OVERDUE",IF($C388=TODAY(),"DUE TODAY",IF($C388&lt;=TODAY()+'Setup &amp; Lists'!$B$29,"DUE SOON","UPCOMING")))))</f>
        <v/>
      </c>
      <c r="Z388" s="9" t="str">
        <f aca="true">IF($D388="","",IF($C388="","",IF(OR($H388="Complete",$H388="Closed - No Action"),0,$C388-TODAY())))</f>
        <v/>
      </c>
    </row>
    <row r="389" customFormat="false" ht="15" hidden="false" customHeight="false" outlineLevel="0" collapsed="false">
      <c r="A389" s="4"/>
      <c r="B389" s="5"/>
      <c r="C389" s="5"/>
      <c r="D389" s="4"/>
      <c r="E389" s="4"/>
      <c r="F389" s="4"/>
      <c r="G389" s="4"/>
      <c r="H389" s="4"/>
      <c r="I389" s="5"/>
      <c r="J389" s="4"/>
      <c r="K389" s="4"/>
      <c r="L389" s="4"/>
      <c r="M389" s="4"/>
      <c r="N389" s="4"/>
      <c r="O389" s="6"/>
      <c r="P389" s="4"/>
      <c r="Q389" s="7"/>
      <c r="R389" s="4"/>
      <c r="S389" s="4"/>
      <c r="T389" s="6"/>
      <c r="U389" s="4"/>
      <c r="V389" s="4"/>
      <c r="W389" s="5"/>
      <c r="X389" s="4"/>
      <c r="Y389" s="8" t="str">
        <f aca="true">IF($D389="","",IF(OR($H389="Complete",$H389="Closed - No Action"),"COMPLETE",IF($C389&lt;TODAY(),"OVERDUE",IF($C389=TODAY(),"DUE TODAY",IF($C389&lt;=TODAY()+'Setup &amp; Lists'!$B$29,"DUE SOON","UPCOMING")))))</f>
        <v/>
      </c>
      <c r="Z389" s="9" t="str">
        <f aca="true">IF($D389="","",IF($C389="","",IF(OR($H389="Complete",$H389="Closed - No Action"),0,$C389-TODAY())))</f>
        <v/>
      </c>
    </row>
    <row r="390" customFormat="false" ht="15" hidden="false" customHeight="false" outlineLevel="0" collapsed="false">
      <c r="A390" s="4"/>
      <c r="B390" s="5"/>
      <c r="C390" s="5"/>
      <c r="D390" s="4"/>
      <c r="E390" s="4"/>
      <c r="F390" s="4"/>
      <c r="G390" s="4"/>
      <c r="H390" s="4"/>
      <c r="I390" s="5"/>
      <c r="J390" s="4"/>
      <c r="K390" s="4"/>
      <c r="L390" s="4"/>
      <c r="M390" s="4"/>
      <c r="N390" s="4"/>
      <c r="O390" s="6"/>
      <c r="P390" s="4"/>
      <c r="Q390" s="7"/>
      <c r="R390" s="4"/>
      <c r="S390" s="4"/>
      <c r="T390" s="6"/>
      <c r="U390" s="4"/>
      <c r="V390" s="4"/>
      <c r="W390" s="5"/>
      <c r="X390" s="4"/>
      <c r="Y390" s="8" t="str">
        <f aca="true">IF($D390="","",IF(OR($H390="Complete",$H390="Closed - No Action"),"COMPLETE",IF($C390&lt;TODAY(),"OVERDUE",IF($C390=TODAY(),"DUE TODAY",IF($C390&lt;=TODAY()+'Setup &amp; Lists'!$B$29,"DUE SOON","UPCOMING")))))</f>
        <v/>
      </c>
      <c r="Z390" s="9" t="str">
        <f aca="true">IF($D390="","",IF($C390="","",IF(OR($H390="Complete",$H390="Closed - No Action"),0,$C390-TODAY())))</f>
        <v/>
      </c>
    </row>
    <row r="391" customFormat="false" ht="15" hidden="false" customHeight="false" outlineLevel="0" collapsed="false">
      <c r="A391" s="4"/>
      <c r="B391" s="5"/>
      <c r="C391" s="5"/>
      <c r="D391" s="4"/>
      <c r="E391" s="4"/>
      <c r="F391" s="4"/>
      <c r="G391" s="4"/>
      <c r="H391" s="4"/>
      <c r="I391" s="5"/>
      <c r="J391" s="4"/>
      <c r="K391" s="4"/>
      <c r="L391" s="4"/>
      <c r="M391" s="4"/>
      <c r="N391" s="4"/>
      <c r="O391" s="6"/>
      <c r="P391" s="4"/>
      <c r="Q391" s="7"/>
      <c r="R391" s="4"/>
      <c r="S391" s="4"/>
      <c r="T391" s="6"/>
      <c r="U391" s="4"/>
      <c r="V391" s="4"/>
      <c r="W391" s="5"/>
      <c r="X391" s="4"/>
      <c r="Y391" s="8" t="str">
        <f aca="true">IF($D391="","",IF(OR($H391="Complete",$H391="Closed - No Action"),"COMPLETE",IF($C391&lt;TODAY(),"OVERDUE",IF($C391=TODAY(),"DUE TODAY",IF($C391&lt;=TODAY()+'Setup &amp; Lists'!$B$29,"DUE SOON","UPCOMING")))))</f>
        <v/>
      </c>
      <c r="Z391" s="9" t="str">
        <f aca="true">IF($D391="","",IF($C391="","",IF(OR($H391="Complete",$H391="Closed - No Action"),0,$C391-TODAY())))</f>
        <v/>
      </c>
    </row>
    <row r="392" customFormat="false" ht="15" hidden="false" customHeight="false" outlineLevel="0" collapsed="false">
      <c r="A392" s="4"/>
      <c r="B392" s="5"/>
      <c r="C392" s="5"/>
      <c r="D392" s="4"/>
      <c r="E392" s="4"/>
      <c r="F392" s="4"/>
      <c r="G392" s="4"/>
      <c r="H392" s="4"/>
      <c r="I392" s="5"/>
      <c r="J392" s="4"/>
      <c r="K392" s="4"/>
      <c r="L392" s="4"/>
      <c r="M392" s="4"/>
      <c r="N392" s="4"/>
      <c r="O392" s="6"/>
      <c r="P392" s="4"/>
      <c r="Q392" s="7"/>
      <c r="R392" s="4"/>
      <c r="S392" s="4"/>
      <c r="T392" s="6"/>
      <c r="U392" s="4"/>
      <c r="V392" s="4"/>
      <c r="W392" s="5"/>
      <c r="X392" s="4"/>
      <c r="Y392" s="8" t="str">
        <f aca="true">IF($D392="","",IF(OR($H392="Complete",$H392="Closed - No Action"),"COMPLETE",IF($C392&lt;TODAY(),"OVERDUE",IF($C392=TODAY(),"DUE TODAY",IF($C392&lt;=TODAY()+'Setup &amp; Lists'!$B$29,"DUE SOON","UPCOMING")))))</f>
        <v/>
      </c>
      <c r="Z392" s="9" t="str">
        <f aca="true">IF($D392="","",IF($C392="","",IF(OR($H392="Complete",$H392="Closed - No Action"),0,$C392-TODAY())))</f>
        <v/>
      </c>
    </row>
    <row r="393" customFormat="false" ht="15" hidden="false" customHeight="false" outlineLevel="0" collapsed="false">
      <c r="A393" s="4"/>
      <c r="B393" s="5"/>
      <c r="C393" s="5"/>
      <c r="D393" s="4"/>
      <c r="E393" s="4"/>
      <c r="F393" s="4"/>
      <c r="G393" s="4"/>
      <c r="H393" s="4"/>
      <c r="I393" s="5"/>
      <c r="J393" s="4"/>
      <c r="K393" s="4"/>
      <c r="L393" s="4"/>
      <c r="M393" s="4"/>
      <c r="N393" s="4"/>
      <c r="O393" s="6"/>
      <c r="P393" s="4"/>
      <c r="Q393" s="7"/>
      <c r="R393" s="4"/>
      <c r="S393" s="4"/>
      <c r="T393" s="6"/>
      <c r="U393" s="4"/>
      <c r="V393" s="4"/>
      <c r="W393" s="5"/>
      <c r="X393" s="4"/>
      <c r="Y393" s="8" t="str">
        <f aca="true">IF($D393="","",IF(OR($H393="Complete",$H393="Closed - No Action"),"COMPLETE",IF($C393&lt;TODAY(),"OVERDUE",IF($C393=TODAY(),"DUE TODAY",IF($C393&lt;=TODAY()+'Setup &amp; Lists'!$B$29,"DUE SOON","UPCOMING")))))</f>
        <v/>
      </c>
      <c r="Z393" s="9" t="str">
        <f aca="true">IF($D393="","",IF($C393="","",IF(OR($H393="Complete",$H393="Closed - No Action"),0,$C393-TODAY())))</f>
        <v/>
      </c>
    </row>
    <row r="394" customFormat="false" ht="15" hidden="false" customHeight="false" outlineLevel="0" collapsed="false">
      <c r="A394" s="4"/>
      <c r="B394" s="5"/>
      <c r="C394" s="5"/>
      <c r="D394" s="4"/>
      <c r="E394" s="4"/>
      <c r="F394" s="4"/>
      <c r="G394" s="4"/>
      <c r="H394" s="4"/>
      <c r="I394" s="5"/>
      <c r="J394" s="4"/>
      <c r="K394" s="4"/>
      <c r="L394" s="4"/>
      <c r="M394" s="4"/>
      <c r="N394" s="4"/>
      <c r="O394" s="6"/>
      <c r="P394" s="4"/>
      <c r="Q394" s="7"/>
      <c r="R394" s="4"/>
      <c r="S394" s="4"/>
      <c r="T394" s="6"/>
      <c r="U394" s="4"/>
      <c r="V394" s="4"/>
      <c r="W394" s="5"/>
      <c r="X394" s="4"/>
      <c r="Y394" s="8" t="str">
        <f aca="true">IF($D394="","",IF(OR($H394="Complete",$H394="Closed - No Action"),"COMPLETE",IF($C394&lt;TODAY(),"OVERDUE",IF($C394=TODAY(),"DUE TODAY",IF($C394&lt;=TODAY()+'Setup &amp; Lists'!$B$29,"DUE SOON","UPCOMING")))))</f>
        <v/>
      </c>
      <c r="Z394" s="9" t="str">
        <f aca="true">IF($D394="","",IF($C394="","",IF(OR($H394="Complete",$H394="Closed - No Action"),0,$C394-TODAY())))</f>
        <v/>
      </c>
    </row>
    <row r="395" customFormat="false" ht="15" hidden="false" customHeight="false" outlineLevel="0" collapsed="false">
      <c r="A395" s="4"/>
      <c r="B395" s="5"/>
      <c r="C395" s="5"/>
      <c r="D395" s="4"/>
      <c r="E395" s="4"/>
      <c r="F395" s="4"/>
      <c r="G395" s="4"/>
      <c r="H395" s="4"/>
      <c r="I395" s="5"/>
      <c r="J395" s="4"/>
      <c r="K395" s="4"/>
      <c r="L395" s="4"/>
      <c r="M395" s="4"/>
      <c r="N395" s="4"/>
      <c r="O395" s="6"/>
      <c r="P395" s="4"/>
      <c r="Q395" s="7"/>
      <c r="R395" s="4"/>
      <c r="S395" s="4"/>
      <c r="T395" s="6"/>
      <c r="U395" s="4"/>
      <c r="V395" s="4"/>
      <c r="W395" s="5"/>
      <c r="X395" s="4"/>
      <c r="Y395" s="8" t="str">
        <f aca="true">IF($D395="","",IF(OR($H395="Complete",$H395="Closed - No Action"),"COMPLETE",IF($C395&lt;TODAY(),"OVERDUE",IF($C395=TODAY(),"DUE TODAY",IF($C395&lt;=TODAY()+'Setup &amp; Lists'!$B$29,"DUE SOON","UPCOMING")))))</f>
        <v/>
      </c>
      <c r="Z395" s="9" t="str">
        <f aca="true">IF($D395="","",IF($C395="","",IF(OR($H395="Complete",$H395="Closed - No Action"),0,$C395-TODAY())))</f>
        <v/>
      </c>
    </row>
    <row r="396" customFormat="false" ht="15" hidden="false" customHeight="false" outlineLevel="0" collapsed="false">
      <c r="A396" s="4"/>
      <c r="B396" s="5"/>
      <c r="C396" s="5"/>
      <c r="D396" s="4"/>
      <c r="E396" s="4"/>
      <c r="F396" s="4"/>
      <c r="G396" s="4"/>
      <c r="H396" s="4"/>
      <c r="I396" s="5"/>
      <c r="J396" s="4"/>
      <c r="K396" s="4"/>
      <c r="L396" s="4"/>
      <c r="M396" s="4"/>
      <c r="N396" s="4"/>
      <c r="O396" s="6"/>
      <c r="P396" s="4"/>
      <c r="Q396" s="7"/>
      <c r="R396" s="4"/>
      <c r="S396" s="4"/>
      <c r="T396" s="6"/>
      <c r="U396" s="4"/>
      <c r="V396" s="4"/>
      <c r="W396" s="5"/>
      <c r="X396" s="4"/>
      <c r="Y396" s="8" t="str">
        <f aca="true">IF($D396="","",IF(OR($H396="Complete",$H396="Closed - No Action"),"COMPLETE",IF($C396&lt;TODAY(),"OVERDUE",IF($C396=TODAY(),"DUE TODAY",IF($C396&lt;=TODAY()+'Setup &amp; Lists'!$B$29,"DUE SOON","UPCOMING")))))</f>
        <v/>
      </c>
      <c r="Z396" s="9" t="str">
        <f aca="true">IF($D396="","",IF($C396="","",IF(OR($H396="Complete",$H396="Closed - No Action"),0,$C396-TODAY())))</f>
        <v/>
      </c>
    </row>
    <row r="397" customFormat="false" ht="15" hidden="false" customHeight="false" outlineLevel="0" collapsed="false">
      <c r="A397" s="4"/>
      <c r="B397" s="5"/>
      <c r="C397" s="5"/>
      <c r="D397" s="4"/>
      <c r="E397" s="4"/>
      <c r="F397" s="4"/>
      <c r="G397" s="4"/>
      <c r="H397" s="4"/>
      <c r="I397" s="5"/>
      <c r="J397" s="4"/>
      <c r="K397" s="4"/>
      <c r="L397" s="4"/>
      <c r="M397" s="4"/>
      <c r="N397" s="4"/>
      <c r="O397" s="6"/>
      <c r="P397" s="4"/>
      <c r="Q397" s="7"/>
      <c r="R397" s="4"/>
      <c r="S397" s="4"/>
      <c r="T397" s="6"/>
      <c r="U397" s="4"/>
      <c r="V397" s="4"/>
      <c r="W397" s="5"/>
      <c r="X397" s="4"/>
      <c r="Y397" s="8" t="str">
        <f aca="true">IF($D397="","",IF(OR($H397="Complete",$H397="Closed - No Action"),"COMPLETE",IF($C397&lt;TODAY(),"OVERDUE",IF($C397=TODAY(),"DUE TODAY",IF($C397&lt;=TODAY()+'Setup &amp; Lists'!$B$29,"DUE SOON","UPCOMING")))))</f>
        <v/>
      </c>
      <c r="Z397" s="9" t="str">
        <f aca="true">IF($D397="","",IF($C397="","",IF(OR($H397="Complete",$H397="Closed - No Action"),0,$C397-TODAY())))</f>
        <v/>
      </c>
    </row>
    <row r="398" customFormat="false" ht="15" hidden="false" customHeight="false" outlineLevel="0" collapsed="false">
      <c r="A398" s="4"/>
      <c r="B398" s="5"/>
      <c r="C398" s="5"/>
      <c r="D398" s="4"/>
      <c r="E398" s="4"/>
      <c r="F398" s="4"/>
      <c r="G398" s="4"/>
      <c r="H398" s="4"/>
      <c r="I398" s="5"/>
      <c r="J398" s="4"/>
      <c r="K398" s="4"/>
      <c r="L398" s="4"/>
      <c r="M398" s="4"/>
      <c r="N398" s="4"/>
      <c r="O398" s="6"/>
      <c r="P398" s="4"/>
      <c r="Q398" s="7"/>
      <c r="R398" s="4"/>
      <c r="S398" s="4"/>
      <c r="T398" s="6"/>
      <c r="U398" s="4"/>
      <c r="V398" s="4"/>
      <c r="W398" s="5"/>
      <c r="X398" s="4"/>
      <c r="Y398" s="8" t="str">
        <f aca="true">IF($D398="","",IF(OR($H398="Complete",$H398="Closed - No Action"),"COMPLETE",IF($C398&lt;TODAY(),"OVERDUE",IF($C398=TODAY(),"DUE TODAY",IF($C398&lt;=TODAY()+'Setup &amp; Lists'!$B$29,"DUE SOON","UPCOMING")))))</f>
        <v/>
      </c>
      <c r="Z398" s="9" t="str">
        <f aca="true">IF($D398="","",IF($C398="","",IF(OR($H398="Complete",$H398="Closed - No Action"),0,$C398-TODAY())))</f>
        <v/>
      </c>
    </row>
    <row r="399" customFormat="false" ht="15" hidden="false" customHeight="false" outlineLevel="0" collapsed="false">
      <c r="A399" s="4"/>
      <c r="B399" s="5"/>
      <c r="C399" s="5"/>
      <c r="D399" s="4"/>
      <c r="E399" s="4"/>
      <c r="F399" s="4"/>
      <c r="G399" s="4"/>
      <c r="H399" s="4"/>
      <c r="I399" s="5"/>
      <c r="J399" s="4"/>
      <c r="K399" s="4"/>
      <c r="L399" s="4"/>
      <c r="M399" s="4"/>
      <c r="N399" s="4"/>
      <c r="O399" s="6"/>
      <c r="P399" s="4"/>
      <c r="Q399" s="7"/>
      <c r="R399" s="4"/>
      <c r="S399" s="4"/>
      <c r="T399" s="6"/>
      <c r="U399" s="4"/>
      <c r="V399" s="4"/>
      <c r="W399" s="5"/>
      <c r="X399" s="4"/>
      <c r="Y399" s="8" t="str">
        <f aca="true">IF($D399="","",IF(OR($H399="Complete",$H399="Closed - No Action"),"COMPLETE",IF($C399&lt;TODAY(),"OVERDUE",IF($C399=TODAY(),"DUE TODAY",IF($C399&lt;=TODAY()+'Setup &amp; Lists'!$B$29,"DUE SOON","UPCOMING")))))</f>
        <v/>
      </c>
      <c r="Z399" s="9" t="str">
        <f aca="true">IF($D399="","",IF($C399="","",IF(OR($H399="Complete",$H399="Closed - No Action"),0,$C399-TODAY())))</f>
        <v/>
      </c>
    </row>
    <row r="400" customFormat="false" ht="15" hidden="false" customHeight="false" outlineLevel="0" collapsed="false">
      <c r="A400" s="4"/>
      <c r="B400" s="5"/>
      <c r="C400" s="5"/>
      <c r="D400" s="4"/>
      <c r="E400" s="4"/>
      <c r="F400" s="4"/>
      <c r="G400" s="4"/>
      <c r="H400" s="4"/>
      <c r="I400" s="5"/>
      <c r="J400" s="4"/>
      <c r="K400" s="4"/>
      <c r="L400" s="4"/>
      <c r="M400" s="4"/>
      <c r="N400" s="4"/>
      <c r="O400" s="6"/>
      <c r="P400" s="4"/>
      <c r="Q400" s="7"/>
      <c r="R400" s="4"/>
      <c r="S400" s="4"/>
      <c r="T400" s="6"/>
      <c r="U400" s="4"/>
      <c r="V400" s="4"/>
      <c r="W400" s="5"/>
      <c r="X400" s="4"/>
      <c r="Y400" s="8" t="str">
        <f aca="true">IF($D400="","",IF(OR($H400="Complete",$H400="Closed - No Action"),"COMPLETE",IF($C400&lt;TODAY(),"OVERDUE",IF($C400=TODAY(),"DUE TODAY",IF($C400&lt;=TODAY()+'Setup &amp; Lists'!$B$29,"DUE SOON","UPCOMING")))))</f>
        <v/>
      </c>
      <c r="Z400" s="9" t="str">
        <f aca="true">IF($D400="","",IF($C400="","",IF(OR($H400="Complete",$H400="Closed - No Action"),0,$C400-TODAY())))</f>
        <v/>
      </c>
    </row>
    <row r="401" customFormat="false" ht="15" hidden="false" customHeight="false" outlineLevel="0" collapsed="false">
      <c r="A401" s="4"/>
      <c r="B401" s="5"/>
      <c r="C401" s="5"/>
      <c r="D401" s="4"/>
      <c r="E401" s="4"/>
      <c r="F401" s="4"/>
      <c r="G401" s="4"/>
      <c r="H401" s="4"/>
      <c r="I401" s="5"/>
      <c r="J401" s="4"/>
      <c r="K401" s="4"/>
      <c r="L401" s="4"/>
      <c r="M401" s="4"/>
      <c r="N401" s="4"/>
      <c r="O401" s="6"/>
      <c r="P401" s="4"/>
      <c r="Q401" s="7"/>
      <c r="R401" s="4"/>
      <c r="S401" s="4"/>
      <c r="T401" s="6"/>
      <c r="U401" s="4"/>
      <c r="V401" s="4"/>
      <c r="W401" s="5"/>
      <c r="X401" s="4"/>
      <c r="Y401" s="8" t="str">
        <f aca="true">IF($D401="","",IF(OR($H401="Complete",$H401="Closed - No Action"),"COMPLETE",IF($C401&lt;TODAY(),"OVERDUE",IF($C401=TODAY(),"DUE TODAY",IF($C401&lt;=TODAY()+'Setup &amp; Lists'!$B$29,"DUE SOON","UPCOMING")))))</f>
        <v/>
      </c>
      <c r="Z401" s="9" t="str">
        <f aca="true">IF($D401="","",IF($C401="","",IF(OR($H401="Complete",$H401="Closed - No Action"),0,$C401-TODAY())))</f>
        <v/>
      </c>
    </row>
    <row r="402" customFormat="false" ht="15" hidden="false" customHeight="false" outlineLevel="0" collapsed="false">
      <c r="A402" s="4"/>
      <c r="B402" s="5"/>
      <c r="C402" s="5"/>
      <c r="D402" s="4"/>
      <c r="E402" s="4"/>
      <c r="F402" s="4"/>
      <c r="G402" s="4"/>
      <c r="H402" s="4"/>
      <c r="I402" s="5"/>
      <c r="J402" s="4"/>
      <c r="K402" s="4"/>
      <c r="L402" s="4"/>
      <c r="M402" s="4"/>
      <c r="N402" s="4"/>
      <c r="O402" s="6"/>
      <c r="P402" s="4"/>
      <c r="Q402" s="7"/>
      <c r="R402" s="4"/>
      <c r="S402" s="4"/>
      <c r="T402" s="6"/>
      <c r="U402" s="4"/>
      <c r="V402" s="4"/>
      <c r="W402" s="5"/>
      <c r="X402" s="4"/>
      <c r="Y402" s="8" t="str">
        <f aca="true">IF($D402="","",IF(OR($H402="Complete",$H402="Closed - No Action"),"COMPLETE",IF($C402&lt;TODAY(),"OVERDUE",IF($C402=TODAY(),"DUE TODAY",IF($C402&lt;=TODAY()+'Setup &amp; Lists'!$B$29,"DUE SOON","UPCOMING")))))</f>
        <v/>
      </c>
      <c r="Z402" s="9" t="str">
        <f aca="true">IF($D402="","",IF($C402="","",IF(OR($H402="Complete",$H402="Closed - No Action"),0,$C402-TODAY())))</f>
        <v/>
      </c>
    </row>
    <row r="403" customFormat="false" ht="15" hidden="false" customHeight="false" outlineLevel="0" collapsed="false">
      <c r="A403" s="4"/>
      <c r="B403" s="5"/>
      <c r="C403" s="5"/>
      <c r="D403" s="4"/>
      <c r="E403" s="4"/>
      <c r="F403" s="4"/>
      <c r="G403" s="4"/>
      <c r="H403" s="4"/>
      <c r="I403" s="5"/>
      <c r="J403" s="4"/>
      <c r="K403" s="4"/>
      <c r="L403" s="4"/>
      <c r="M403" s="4"/>
      <c r="N403" s="4"/>
      <c r="O403" s="6"/>
      <c r="P403" s="4"/>
      <c r="Q403" s="7"/>
      <c r="R403" s="4"/>
      <c r="S403" s="4"/>
      <c r="T403" s="6"/>
      <c r="U403" s="4"/>
      <c r="V403" s="4"/>
      <c r="W403" s="5"/>
      <c r="X403" s="4"/>
      <c r="Y403" s="8" t="str">
        <f aca="true">IF($D403="","",IF(OR($H403="Complete",$H403="Closed - No Action"),"COMPLETE",IF($C403&lt;TODAY(),"OVERDUE",IF($C403=TODAY(),"DUE TODAY",IF($C403&lt;=TODAY()+'Setup &amp; Lists'!$B$29,"DUE SOON","UPCOMING")))))</f>
        <v/>
      </c>
      <c r="Z403" s="9" t="str">
        <f aca="true">IF($D403="","",IF($C403="","",IF(OR($H403="Complete",$H403="Closed - No Action"),0,$C403-TODAY())))</f>
        <v/>
      </c>
    </row>
    <row r="404" customFormat="false" ht="15" hidden="false" customHeight="false" outlineLevel="0" collapsed="false">
      <c r="A404" s="4"/>
      <c r="B404" s="5"/>
      <c r="C404" s="5"/>
      <c r="D404" s="4"/>
      <c r="E404" s="4"/>
      <c r="F404" s="4"/>
      <c r="G404" s="4"/>
      <c r="H404" s="4"/>
      <c r="I404" s="5"/>
      <c r="J404" s="4"/>
      <c r="K404" s="4"/>
      <c r="L404" s="4"/>
      <c r="M404" s="4"/>
      <c r="N404" s="4"/>
      <c r="O404" s="6"/>
      <c r="P404" s="4"/>
      <c r="Q404" s="7"/>
      <c r="R404" s="4"/>
      <c r="S404" s="4"/>
      <c r="T404" s="6"/>
      <c r="U404" s="4"/>
      <c r="V404" s="4"/>
      <c r="W404" s="5"/>
      <c r="X404" s="4"/>
      <c r="Y404" s="8" t="str">
        <f aca="true">IF($D404="","",IF(OR($H404="Complete",$H404="Closed - No Action"),"COMPLETE",IF($C404&lt;TODAY(),"OVERDUE",IF($C404=TODAY(),"DUE TODAY",IF($C404&lt;=TODAY()+'Setup &amp; Lists'!$B$29,"DUE SOON","UPCOMING")))))</f>
        <v/>
      </c>
      <c r="Z404" s="9" t="str">
        <f aca="true">IF($D404="","",IF($C404="","",IF(OR($H404="Complete",$H404="Closed - No Action"),0,$C404-TODAY())))</f>
        <v/>
      </c>
    </row>
    <row r="405" customFormat="false" ht="15" hidden="false" customHeight="false" outlineLevel="0" collapsed="false">
      <c r="A405" s="4"/>
      <c r="B405" s="5"/>
      <c r="C405" s="5"/>
      <c r="D405" s="4"/>
      <c r="E405" s="4"/>
      <c r="F405" s="4"/>
      <c r="G405" s="4"/>
      <c r="H405" s="4"/>
      <c r="I405" s="5"/>
      <c r="J405" s="4"/>
      <c r="K405" s="4"/>
      <c r="L405" s="4"/>
      <c r="M405" s="4"/>
      <c r="N405" s="4"/>
      <c r="O405" s="6"/>
      <c r="P405" s="4"/>
      <c r="Q405" s="7"/>
      <c r="R405" s="4"/>
      <c r="S405" s="4"/>
      <c r="T405" s="6"/>
      <c r="U405" s="4"/>
      <c r="V405" s="4"/>
      <c r="W405" s="5"/>
      <c r="X405" s="4"/>
      <c r="Y405" s="8" t="str">
        <f aca="true">IF($D405="","",IF(OR($H405="Complete",$H405="Closed - No Action"),"COMPLETE",IF($C405&lt;TODAY(),"OVERDUE",IF($C405=TODAY(),"DUE TODAY",IF($C405&lt;=TODAY()+'Setup &amp; Lists'!$B$29,"DUE SOON","UPCOMING")))))</f>
        <v/>
      </c>
      <c r="Z405" s="9" t="str">
        <f aca="true">IF($D405="","",IF($C405="","",IF(OR($H405="Complete",$H405="Closed - No Action"),0,$C405-TODAY())))</f>
        <v/>
      </c>
    </row>
    <row r="406" customFormat="false" ht="15" hidden="false" customHeight="false" outlineLevel="0" collapsed="false">
      <c r="A406" s="4"/>
      <c r="B406" s="5"/>
      <c r="C406" s="5"/>
      <c r="D406" s="4"/>
      <c r="E406" s="4"/>
      <c r="F406" s="4"/>
      <c r="G406" s="4"/>
      <c r="H406" s="4"/>
      <c r="I406" s="5"/>
      <c r="J406" s="4"/>
      <c r="K406" s="4"/>
      <c r="L406" s="4"/>
      <c r="M406" s="4"/>
      <c r="N406" s="4"/>
      <c r="O406" s="6"/>
      <c r="P406" s="4"/>
      <c r="Q406" s="7"/>
      <c r="R406" s="4"/>
      <c r="S406" s="4"/>
      <c r="T406" s="6"/>
      <c r="U406" s="4"/>
      <c r="V406" s="4"/>
      <c r="W406" s="5"/>
      <c r="X406" s="4"/>
      <c r="Y406" s="8" t="str">
        <f aca="true">IF($D406="","",IF(OR($H406="Complete",$H406="Closed - No Action"),"COMPLETE",IF($C406&lt;TODAY(),"OVERDUE",IF($C406=TODAY(),"DUE TODAY",IF($C406&lt;=TODAY()+'Setup &amp; Lists'!$B$29,"DUE SOON","UPCOMING")))))</f>
        <v/>
      </c>
      <c r="Z406" s="9" t="str">
        <f aca="true">IF($D406="","",IF($C406="","",IF(OR($H406="Complete",$H406="Closed - No Action"),0,$C406-TODAY())))</f>
        <v/>
      </c>
    </row>
    <row r="407" customFormat="false" ht="15" hidden="false" customHeight="false" outlineLevel="0" collapsed="false">
      <c r="A407" s="4"/>
      <c r="B407" s="5"/>
      <c r="C407" s="5"/>
      <c r="D407" s="4"/>
      <c r="E407" s="4"/>
      <c r="F407" s="4"/>
      <c r="G407" s="4"/>
      <c r="H407" s="4"/>
      <c r="I407" s="5"/>
      <c r="J407" s="4"/>
      <c r="K407" s="4"/>
      <c r="L407" s="4"/>
      <c r="M407" s="4"/>
      <c r="N407" s="4"/>
      <c r="O407" s="6"/>
      <c r="P407" s="4"/>
      <c r="Q407" s="7"/>
      <c r="R407" s="4"/>
      <c r="S407" s="4"/>
      <c r="T407" s="6"/>
      <c r="U407" s="4"/>
      <c r="V407" s="4"/>
      <c r="W407" s="5"/>
      <c r="X407" s="4"/>
      <c r="Y407" s="8" t="str">
        <f aca="true">IF($D407="","",IF(OR($H407="Complete",$H407="Closed - No Action"),"COMPLETE",IF($C407&lt;TODAY(),"OVERDUE",IF($C407=TODAY(),"DUE TODAY",IF($C407&lt;=TODAY()+'Setup &amp; Lists'!$B$29,"DUE SOON","UPCOMING")))))</f>
        <v/>
      </c>
      <c r="Z407" s="9" t="str">
        <f aca="true">IF($D407="","",IF($C407="","",IF(OR($H407="Complete",$H407="Closed - No Action"),0,$C407-TODAY())))</f>
        <v/>
      </c>
    </row>
    <row r="408" customFormat="false" ht="15" hidden="false" customHeight="false" outlineLevel="0" collapsed="false">
      <c r="A408" s="4"/>
      <c r="B408" s="5"/>
      <c r="C408" s="5"/>
      <c r="D408" s="4"/>
      <c r="E408" s="4"/>
      <c r="F408" s="4"/>
      <c r="G408" s="4"/>
      <c r="H408" s="4"/>
      <c r="I408" s="5"/>
      <c r="J408" s="4"/>
      <c r="K408" s="4"/>
      <c r="L408" s="4"/>
      <c r="M408" s="4"/>
      <c r="N408" s="4"/>
      <c r="O408" s="6"/>
      <c r="P408" s="4"/>
      <c r="Q408" s="7"/>
      <c r="R408" s="4"/>
      <c r="S408" s="4"/>
      <c r="T408" s="6"/>
      <c r="U408" s="4"/>
      <c r="V408" s="4"/>
      <c r="W408" s="5"/>
      <c r="X408" s="4"/>
      <c r="Y408" s="8" t="str">
        <f aca="true">IF($D408="","",IF(OR($H408="Complete",$H408="Closed - No Action"),"COMPLETE",IF($C408&lt;TODAY(),"OVERDUE",IF($C408=TODAY(),"DUE TODAY",IF($C408&lt;=TODAY()+'Setup &amp; Lists'!$B$29,"DUE SOON","UPCOMING")))))</f>
        <v/>
      </c>
      <c r="Z408" s="9" t="str">
        <f aca="true">IF($D408="","",IF($C408="","",IF(OR($H408="Complete",$H408="Closed - No Action"),0,$C408-TODAY())))</f>
        <v/>
      </c>
    </row>
    <row r="409" customFormat="false" ht="15" hidden="false" customHeight="false" outlineLevel="0" collapsed="false">
      <c r="A409" s="4"/>
      <c r="B409" s="5"/>
      <c r="C409" s="5"/>
      <c r="D409" s="4"/>
      <c r="E409" s="4"/>
      <c r="F409" s="4"/>
      <c r="G409" s="4"/>
      <c r="H409" s="4"/>
      <c r="I409" s="5"/>
      <c r="J409" s="4"/>
      <c r="K409" s="4"/>
      <c r="L409" s="4"/>
      <c r="M409" s="4"/>
      <c r="N409" s="4"/>
      <c r="O409" s="6"/>
      <c r="P409" s="4"/>
      <c r="Q409" s="7"/>
      <c r="R409" s="4"/>
      <c r="S409" s="4"/>
      <c r="T409" s="6"/>
      <c r="U409" s="4"/>
      <c r="V409" s="4"/>
      <c r="W409" s="5"/>
      <c r="X409" s="4"/>
      <c r="Y409" s="8" t="str">
        <f aca="true">IF($D409="","",IF(OR($H409="Complete",$H409="Closed - No Action"),"COMPLETE",IF($C409&lt;TODAY(),"OVERDUE",IF($C409=TODAY(),"DUE TODAY",IF($C409&lt;=TODAY()+'Setup &amp; Lists'!$B$29,"DUE SOON","UPCOMING")))))</f>
        <v/>
      </c>
      <c r="Z409" s="9" t="str">
        <f aca="true">IF($D409="","",IF($C409="","",IF(OR($H409="Complete",$H409="Closed - No Action"),0,$C409-TODAY())))</f>
        <v/>
      </c>
    </row>
    <row r="410" customFormat="false" ht="15" hidden="false" customHeight="false" outlineLevel="0" collapsed="false">
      <c r="A410" s="4"/>
      <c r="B410" s="5"/>
      <c r="C410" s="5"/>
      <c r="D410" s="4"/>
      <c r="E410" s="4"/>
      <c r="F410" s="4"/>
      <c r="G410" s="4"/>
      <c r="H410" s="4"/>
      <c r="I410" s="5"/>
      <c r="J410" s="4"/>
      <c r="K410" s="4"/>
      <c r="L410" s="4"/>
      <c r="M410" s="4"/>
      <c r="N410" s="4"/>
      <c r="O410" s="6"/>
      <c r="P410" s="4"/>
      <c r="Q410" s="7"/>
      <c r="R410" s="4"/>
      <c r="S410" s="4"/>
      <c r="T410" s="6"/>
      <c r="U410" s="4"/>
      <c r="V410" s="4"/>
      <c r="W410" s="5"/>
      <c r="X410" s="4"/>
      <c r="Y410" s="8" t="str">
        <f aca="true">IF($D410="","",IF(OR($H410="Complete",$H410="Closed - No Action"),"COMPLETE",IF($C410&lt;TODAY(),"OVERDUE",IF($C410=TODAY(),"DUE TODAY",IF($C410&lt;=TODAY()+'Setup &amp; Lists'!$B$29,"DUE SOON","UPCOMING")))))</f>
        <v/>
      </c>
      <c r="Z410" s="9" t="str">
        <f aca="true">IF($D410="","",IF($C410="","",IF(OR($H410="Complete",$H410="Closed - No Action"),0,$C410-TODAY())))</f>
        <v/>
      </c>
    </row>
    <row r="411" customFormat="false" ht="15" hidden="false" customHeight="false" outlineLevel="0" collapsed="false">
      <c r="A411" s="4"/>
      <c r="B411" s="5"/>
      <c r="C411" s="5"/>
      <c r="D411" s="4"/>
      <c r="E411" s="4"/>
      <c r="F411" s="4"/>
      <c r="G411" s="4"/>
      <c r="H411" s="4"/>
      <c r="I411" s="5"/>
      <c r="J411" s="4"/>
      <c r="K411" s="4"/>
      <c r="L411" s="4"/>
      <c r="M411" s="4"/>
      <c r="N411" s="4"/>
      <c r="O411" s="6"/>
      <c r="P411" s="4"/>
      <c r="Q411" s="7"/>
      <c r="R411" s="4"/>
      <c r="S411" s="4"/>
      <c r="T411" s="6"/>
      <c r="U411" s="4"/>
      <c r="V411" s="4"/>
      <c r="W411" s="5"/>
      <c r="X411" s="4"/>
      <c r="Y411" s="8" t="str">
        <f aca="true">IF($D411="","",IF(OR($H411="Complete",$H411="Closed - No Action"),"COMPLETE",IF($C411&lt;TODAY(),"OVERDUE",IF($C411=TODAY(),"DUE TODAY",IF($C411&lt;=TODAY()+'Setup &amp; Lists'!$B$29,"DUE SOON","UPCOMING")))))</f>
        <v/>
      </c>
      <c r="Z411" s="9" t="str">
        <f aca="true">IF($D411="","",IF($C411="","",IF(OR($H411="Complete",$H411="Closed - No Action"),0,$C411-TODAY())))</f>
        <v/>
      </c>
    </row>
    <row r="412" customFormat="false" ht="15" hidden="false" customHeight="false" outlineLevel="0" collapsed="false">
      <c r="A412" s="4"/>
      <c r="B412" s="5"/>
      <c r="C412" s="5"/>
      <c r="D412" s="4"/>
      <c r="E412" s="4"/>
      <c r="F412" s="4"/>
      <c r="G412" s="4"/>
      <c r="H412" s="4"/>
      <c r="I412" s="5"/>
      <c r="J412" s="4"/>
      <c r="K412" s="4"/>
      <c r="L412" s="4"/>
      <c r="M412" s="4"/>
      <c r="N412" s="4"/>
      <c r="O412" s="6"/>
      <c r="P412" s="4"/>
      <c r="Q412" s="7"/>
      <c r="R412" s="4"/>
      <c r="S412" s="4"/>
      <c r="T412" s="6"/>
      <c r="U412" s="4"/>
      <c r="V412" s="4"/>
      <c r="W412" s="5"/>
      <c r="X412" s="4"/>
      <c r="Y412" s="8" t="str">
        <f aca="true">IF($D412="","",IF(OR($H412="Complete",$H412="Closed - No Action"),"COMPLETE",IF($C412&lt;TODAY(),"OVERDUE",IF($C412=TODAY(),"DUE TODAY",IF($C412&lt;=TODAY()+'Setup &amp; Lists'!$B$29,"DUE SOON","UPCOMING")))))</f>
        <v/>
      </c>
      <c r="Z412" s="9" t="str">
        <f aca="true">IF($D412="","",IF($C412="","",IF(OR($H412="Complete",$H412="Closed - No Action"),0,$C412-TODAY())))</f>
        <v/>
      </c>
    </row>
    <row r="413" customFormat="false" ht="15" hidden="false" customHeight="false" outlineLevel="0" collapsed="false">
      <c r="A413" s="4"/>
      <c r="B413" s="5"/>
      <c r="C413" s="5"/>
      <c r="D413" s="4"/>
      <c r="E413" s="4"/>
      <c r="F413" s="4"/>
      <c r="G413" s="4"/>
      <c r="H413" s="4"/>
      <c r="I413" s="5"/>
      <c r="J413" s="4"/>
      <c r="K413" s="4"/>
      <c r="L413" s="4"/>
      <c r="M413" s="4"/>
      <c r="N413" s="4"/>
      <c r="O413" s="6"/>
      <c r="P413" s="4"/>
      <c r="Q413" s="7"/>
      <c r="R413" s="4"/>
      <c r="S413" s="4"/>
      <c r="T413" s="6"/>
      <c r="U413" s="4"/>
      <c r="V413" s="4"/>
      <c r="W413" s="5"/>
      <c r="X413" s="4"/>
      <c r="Y413" s="8" t="str">
        <f aca="true">IF($D413="","",IF(OR($H413="Complete",$H413="Closed - No Action"),"COMPLETE",IF($C413&lt;TODAY(),"OVERDUE",IF($C413=TODAY(),"DUE TODAY",IF($C413&lt;=TODAY()+'Setup &amp; Lists'!$B$29,"DUE SOON","UPCOMING")))))</f>
        <v/>
      </c>
      <c r="Z413" s="9" t="str">
        <f aca="true">IF($D413="","",IF($C413="","",IF(OR($H413="Complete",$H413="Closed - No Action"),0,$C413-TODAY())))</f>
        <v/>
      </c>
    </row>
    <row r="414" customFormat="false" ht="15" hidden="false" customHeight="false" outlineLevel="0" collapsed="false">
      <c r="A414" s="4"/>
      <c r="B414" s="5"/>
      <c r="C414" s="5"/>
      <c r="D414" s="4"/>
      <c r="E414" s="4"/>
      <c r="F414" s="4"/>
      <c r="G414" s="4"/>
      <c r="H414" s="4"/>
      <c r="I414" s="5"/>
      <c r="J414" s="4"/>
      <c r="K414" s="4"/>
      <c r="L414" s="4"/>
      <c r="M414" s="4"/>
      <c r="N414" s="4"/>
      <c r="O414" s="6"/>
      <c r="P414" s="4"/>
      <c r="Q414" s="7"/>
      <c r="R414" s="4"/>
      <c r="S414" s="4"/>
      <c r="T414" s="6"/>
      <c r="U414" s="4"/>
      <c r="V414" s="4"/>
      <c r="W414" s="5"/>
      <c r="X414" s="4"/>
      <c r="Y414" s="8" t="str">
        <f aca="true">IF($D414="","",IF(OR($H414="Complete",$H414="Closed - No Action"),"COMPLETE",IF($C414&lt;TODAY(),"OVERDUE",IF($C414=TODAY(),"DUE TODAY",IF($C414&lt;=TODAY()+'Setup &amp; Lists'!$B$29,"DUE SOON","UPCOMING")))))</f>
        <v/>
      </c>
      <c r="Z414" s="9" t="str">
        <f aca="true">IF($D414="","",IF($C414="","",IF(OR($H414="Complete",$H414="Closed - No Action"),0,$C414-TODAY())))</f>
        <v/>
      </c>
    </row>
    <row r="415" customFormat="false" ht="15" hidden="false" customHeight="false" outlineLevel="0" collapsed="false">
      <c r="A415" s="4"/>
      <c r="B415" s="5"/>
      <c r="C415" s="5"/>
      <c r="D415" s="4"/>
      <c r="E415" s="4"/>
      <c r="F415" s="4"/>
      <c r="G415" s="4"/>
      <c r="H415" s="4"/>
      <c r="I415" s="5"/>
      <c r="J415" s="4"/>
      <c r="K415" s="4"/>
      <c r="L415" s="4"/>
      <c r="M415" s="4"/>
      <c r="N415" s="4"/>
      <c r="O415" s="6"/>
      <c r="P415" s="4"/>
      <c r="Q415" s="7"/>
      <c r="R415" s="4"/>
      <c r="S415" s="4"/>
      <c r="T415" s="6"/>
      <c r="U415" s="4"/>
      <c r="V415" s="4"/>
      <c r="W415" s="5"/>
      <c r="X415" s="4"/>
      <c r="Y415" s="8" t="str">
        <f aca="true">IF($D415="","",IF(OR($H415="Complete",$H415="Closed - No Action"),"COMPLETE",IF($C415&lt;TODAY(),"OVERDUE",IF($C415=TODAY(),"DUE TODAY",IF($C415&lt;=TODAY()+'Setup &amp; Lists'!$B$29,"DUE SOON","UPCOMING")))))</f>
        <v/>
      </c>
      <c r="Z415" s="9" t="str">
        <f aca="true">IF($D415="","",IF($C415="","",IF(OR($H415="Complete",$H415="Closed - No Action"),0,$C415-TODAY())))</f>
        <v/>
      </c>
    </row>
    <row r="416" customFormat="false" ht="15" hidden="false" customHeight="false" outlineLevel="0" collapsed="false">
      <c r="A416" s="4"/>
      <c r="B416" s="5"/>
      <c r="C416" s="5"/>
      <c r="D416" s="4"/>
      <c r="E416" s="4"/>
      <c r="F416" s="4"/>
      <c r="G416" s="4"/>
      <c r="H416" s="4"/>
      <c r="I416" s="5"/>
      <c r="J416" s="4"/>
      <c r="K416" s="4"/>
      <c r="L416" s="4"/>
      <c r="M416" s="4"/>
      <c r="N416" s="4"/>
      <c r="O416" s="6"/>
      <c r="P416" s="4"/>
      <c r="Q416" s="7"/>
      <c r="R416" s="4"/>
      <c r="S416" s="4"/>
      <c r="T416" s="6"/>
      <c r="U416" s="4"/>
      <c r="V416" s="4"/>
      <c r="W416" s="5"/>
      <c r="X416" s="4"/>
      <c r="Y416" s="8" t="str">
        <f aca="true">IF($D416="","",IF(OR($H416="Complete",$H416="Closed - No Action"),"COMPLETE",IF($C416&lt;TODAY(),"OVERDUE",IF($C416=TODAY(),"DUE TODAY",IF($C416&lt;=TODAY()+'Setup &amp; Lists'!$B$29,"DUE SOON","UPCOMING")))))</f>
        <v/>
      </c>
      <c r="Z416" s="9" t="str">
        <f aca="true">IF($D416="","",IF($C416="","",IF(OR($H416="Complete",$H416="Closed - No Action"),0,$C416-TODAY())))</f>
        <v/>
      </c>
    </row>
    <row r="417" customFormat="false" ht="15" hidden="false" customHeight="false" outlineLevel="0" collapsed="false">
      <c r="A417" s="4"/>
      <c r="B417" s="5"/>
      <c r="C417" s="5"/>
      <c r="D417" s="4"/>
      <c r="E417" s="4"/>
      <c r="F417" s="4"/>
      <c r="G417" s="4"/>
      <c r="H417" s="4"/>
      <c r="I417" s="5"/>
      <c r="J417" s="4"/>
      <c r="K417" s="4"/>
      <c r="L417" s="4"/>
      <c r="M417" s="4"/>
      <c r="N417" s="4"/>
      <c r="O417" s="6"/>
      <c r="P417" s="4"/>
      <c r="Q417" s="7"/>
      <c r="R417" s="4"/>
      <c r="S417" s="4"/>
      <c r="T417" s="6"/>
      <c r="U417" s="4"/>
      <c r="V417" s="4"/>
      <c r="W417" s="5"/>
      <c r="X417" s="4"/>
      <c r="Y417" s="8" t="str">
        <f aca="true">IF($D417="","",IF(OR($H417="Complete",$H417="Closed - No Action"),"COMPLETE",IF($C417&lt;TODAY(),"OVERDUE",IF($C417=TODAY(),"DUE TODAY",IF($C417&lt;=TODAY()+'Setup &amp; Lists'!$B$29,"DUE SOON","UPCOMING")))))</f>
        <v/>
      </c>
      <c r="Z417" s="9" t="str">
        <f aca="true">IF($D417="","",IF($C417="","",IF(OR($H417="Complete",$H417="Closed - No Action"),0,$C417-TODAY())))</f>
        <v/>
      </c>
    </row>
    <row r="418" customFormat="false" ht="15" hidden="false" customHeight="false" outlineLevel="0" collapsed="false">
      <c r="A418" s="4"/>
      <c r="B418" s="5"/>
      <c r="C418" s="5"/>
      <c r="D418" s="4"/>
      <c r="E418" s="4"/>
      <c r="F418" s="4"/>
      <c r="G418" s="4"/>
      <c r="H418" s="4"/>
      <c r="I418" s="5"/>
      <c r="J418" s="4"/>
      <c r="K418" s="4"/>
      <c r="L418" s="4"/>
      <c r="M418" s="4"/>
      <c r="N418" s="4"/>
      <c r="O418" s="6"/>
      <c r="P418" s="4"/>
      <c r="Q418" s="7"/>
      <c r="R418" s="4"/>
      <c r="S418" s="4"/>
      <c r="T418" s="6"/>
      <c r="U418" s="4"/>
      <c r="V418" s="4"/>
      <c r="W418" s="5"/>
      <c r="X418" s="4"/>
      <c r="Y418" s="8" t="str">
        <f aca="true">IF($D418="","",IF(OR($H418="Complete",$H418="Closed - No Action"),"COMPLETE",IF($C418&lt;TODAY(),"OVERDUE",IF($C418=TODAY(),"DUE TODAY",IF($C418&lt;=TODAY()+'Setup &amp; Lists'!$B$29,"DUE SOON","UPCOMING")))))</f>
        <v/>
      </c>
      <c r="Z418" s="9" t="str">
        <f aca="true">IF($D418="","",IF($C418="","",IF(OR($H418="Complete",$H418="Closed - No Action"),0,$C418-TODAY())))</f>
        <v/>
      </c>
    </row>
    <row r="419" customFormat="false" ht="15" hidden="false" customHeight="false" outlineLevel="0" collapsed="false">
      <c r="A419" s="4"/>
      <c r="B419" s="5"/>
      <c r="C419" s="5"/>
      <c r="D419" s="4"/>
      <c r="E419" s="4"/>
      <c r="F419" s="4"/>
      <c r="G419" s="4"/>
      <c r="H419" s="4"/>
      <c r="I419" s="5"/>
      <c r="J419" s="4"/>
      <c r="K419" s="4"/>
      <c r="L419" s="4"/>
      <c r="M419" s="4"/>
      <c r="N419" s="4"/>
      <c r="O419" s="6"/>
      <c r="P419" s="4"/>
      <c r="Q419" s="7"/>
      <c r="R419" s="4"/>
      <c r="S419" s="4"/>
      <c r="T419" s="6"/>
      <c r="U419" s="4"/>
      <c r="V419" s="4"/>
      <c r="W419" s="5"/>
      <c r="X419" s="4"/>
      <c r="Y419" s="8" t="str">
        <f aca="true">IF($D419="","",IF(OR($H419="Complete",$H419="Closed - No Action"),"COMPLETE",IF($C419&lt;TODAY(),"OVERDUE",IF($C419=TODAY(),"DUE TODAY",IF($C419&lt;=TODAY()+'Setup &amp; Lists'!$B$29,"DUE SOON","UPCOMING")))))</f>
        <v/>
      </c>
      <c r="Z419" s="9" t="str">
        <f aca="true">IF($D419="","",IF($C419="","",IF(OR($H419="Complete",$H419="Closed - No Action"),0,$C419-TODAY())))</f>
        <v/>
      </c>
    </row>
    <row r="420" customFormat="false" ht="15" hidden="false" customHeight="false" outlineLevel="0" collapsed="false">
      <c r="A420" s="4"/>
      <c r="B420" s="5"/>
      <c r="C420" s="5"/>
      <c r="D420" s="4"/>
      <c r="E420" s="4"/>
      <c r="F420" s="4"/>
      <c r="G420" s="4"/>
      <c r="H420" s="4"/>
      <c r="I420" s="5"/>
      <c r="J420" s="4"/>
      <c r="K420" s="4"/>
      <c r="L420" s="4"/>
      <c r="M420" s="4"/>
      <c r="N420" s="4"/>
      <c r="O420" s="6"/>
      <c r="P420" s="4"/>
      <c r="Q420" s="7"/>
      <c r="R420" s="4"/>
      <c r="S420" s="4"/>
      <c r="T420" s="6"/>
      <c r="U420" s="4"/>
      <c r="V420" s="4"/>
      <c r="W420" s="5"/>
      <c r="X420" s="4"/>
      <c r="Y420" s="8" t="str">
        <f aca="true">IF($D420="","",IF(OR($H420="Complete",$H420="Closed - No Action"),"COMPLETE",IF($C420&lt;TODAY(),"OVERDUE",IF($C420=TODAY(),"DUE TODAY",IF($C420&lt;=TODAY()+'Setup &amp; Lists'!$B$29,"DUE SOON","UPCOMING")))))</f>
        <v/>
      </c>
      <c r="Z420" s="9" t="str">
        <f aca="true">IF($D420="","",IF($C420="","",IF(OR($H420="Complete",$H420="Closed - No Action"),0,$C420-TODAY())))</f>
        <v/>
      </c>
    </row>
    <row r="421" customFormat="false" ht="15" hidden="false" customHeight="false" outlineLevel="0" collapsed="false">
      <c r="A421" s="4"/>
      <c r="B421" s="5"/>
      <c r="C421" s="5"/>
      <c r="D421" s="4"/>
      <c r="E421" s="4"/>
      <c r="F421" s="4"/>
      <c r="G421" s="4"/>
      <c r="H421" s="4"/>
      <c r="I421" s="5"/>
      <c r="J421" s="4"/>
      <c r="K421" s="4"/>
      <c r="L421" s="4"/>
      <c r="M421" s="4"/>
      <c r="N421" s="4"/>
      <c r="O421" s="6"/>
      <c r="P421" s="4"/>
      <c r="Q421" s="7"/>
      <c r="R421" s="4"/>
      <c r="S421" s="4"/>
      <c r="T421" s="6"/>
      <c r="U421" s="4"/>
      <c r="V421" s="4"/>
      <c r="W421" s="5"/>
      <c r="X421" s="4"/>
      <c r="Y421" s="8" t="str">
        <f aca="true">IF($D421="","",IF(OR($H421="Complete",$H421="Closed - No Action"),"COMPLETE",IF($C421&lt;TODAY(),"OVERDUE",IF($C421=TODAY(),"DUE TODAY",IF($C421&lt;=TODAY()+'Setup &amp; Lists'!$B$29,"DUE SOON","UPCOMING")))))</f>
        <v/>
      </c>
      <c r="Z421" s="9" t="str">
        <f aca="true">IF($D421="","",IF($C421="","",IF(OR($H421="Complete",$H421="Closed - No Action"),0,$C421-TODAY())))</f>
        <v/>
      </c>
    </row>
    <row r="422" customFormat="false" ht="15" hidden="false" customHeight="false" outlineLevel="0" collapsed="false">
      <c r="A422" s="4"/>
      <c r="B422" s="5"/>
      <c r="C422" s="5"/>
      <c r="D422" s="4"/>
      <c r="E422" s="4"/>
      <c r="F422" s="4"/>
      <c r="G422" s="4"/>
      <c r="H422" s="4"/>
      <c r="I422" s="5"/>
      <c r="J422" s="4"/>
      <c r="K422" s="4"/>
      <c r="L422" s="4"/>
      <c r="M422" s="4"/>
      <c r="N422" s="4"/>
      <c r="O422" s="6"/>
      <c r="P422" s="4"/>
      <c r="Q422" s="7"/>
      <c r="R422" s="4"/>
      <c r="S422" s="4"/>
      <c r="T422" s="6"/>
      <c r="U422" s="4"/>
      <c r="V422" s="4"/>
      <c r="W422" s="5"/>
      <c r="X422" s="4"/>
      <c r="Y422" s="8" t="str">
        <f aca="true">IF($D422="","",IF(OR($H422="Complete",$H422="Closed - No Action"),"COMPLETE",IF($C422&lt;TODAY(),"OVERDUE",IF($C422=TODAY(),"DUE TODAY",IF($C422&lt;=TODAY()+'Setup &amp; Lists'!$B$29,"DUE SOON","UPCOMING")))))</f>
        <v/>
      </c>
      <c r="Z422" s="9" t="str">
        <f aca="true">IF($D422="","",IF($C422="","",IF(OR($H422="Complete",$H422="Closed - No Action"),0,$C422-TODAY())))</f>
        <v/>
      </c>
    </row>
    <row r="423" customFormat="false" ht="15" hidden="false" customHeight="false" outlineLevel="0" collapsed="false">
      <c r="A423" s="4"/>
      <c r="B423" s="5"/>
      <c r="C423" s="5"/>
      <c r="D423" s="4"/>
      <c r="E423" s="4"/>
      <c r="F423" s="4"/>
      <c r="G423" s="4"/>
      <c r="H423" s="4"/>
      <c r="I423" s="5"/>
      <c r="J423" s="4"/>
      <c r="K423" s="4"/>
      <c r="L423" s="4"/>
      <c r="M423" s="4"/>
      <c r="N423" s="4"/>
      <c r="O423" s="6"/>
      <c r="P423" s="4"/>
      <c r="Q423" s="7"/>
      <c r="R423" s="4"/>
      <c r="S423" s="4"/>
      <c r="T423" s="6"/>
      <c r="U423" s="4"/>
      <c r="V423" s="4"/>
      <c r="W423" s="5"/>
      <c r="X423" s="4"/>
      <c r="Y423" s="8" t="str">
        <f aca="true">IF($D423="","",IF(OR($H423="Complete",$H423="Closed - No Action"),"COMPLETE",IF($C423&lt;TODAY(),"OVERDUE",IF($C423=TODAY(),"DUE TODAY",IF($C423&lt;=TODAY()+'Setup &amp; Lists'!$B$29,"DUE SOON","UPCOMING")))))</f>
        <v/>
      </c>
      <c r="Z423" s="9" t="str">
        <f aca="true">IF($D423="","",IF($C423="","",IF(OR($H423="Complete",$H423="Closed - No Action"),0,$C423-TODAY())))</f>
        <v/>
      </c>
    </row>
    <row r="424" customFormat="false" ht="15" hidden="false" customHeight="false" outlineLevel="0" collapsed="false">
      <c r="A424" s="4"/>
      <c r="B424" s="5"/>
      <c r="C424" s="5"/>
      <c r="D424" s="4"/>
      <c r="E424" s="4"/>
      <c r="F424" s="4"/>
      <c r="G424" s="4"/>
      <c r="H424" s="4"/>
      <c r="I424" s="5"/>
      <c r="J424" s="4"/>
      <c r="K424" s="4"/>
      <c r="L424" s="4"/>
      <c r="M424" s="4"/>
      <c r="N424" s="4"/>
      <c r="O424" s="6"/>
      <c r="P424" s="4"/>
      <c r="Q424" s="7"/>
      <c r="R424" s="4"/>
      <c r="S424" s="4"/>
      <c r="T424" s="6"/>
      <c r="U424" s="4"/>
      <c r="V424" s="4"/>
      <c r="W424" s="5"/>
      <c r="X424" s="4"/>
      <c r="Y424" s="8" t="str">
        <f aca="true">IF($D424="","",IF(OR($H424="Complete",$H424="Closed - No Action"),"COMPLETE",IF($C424&lt;TODAY(),"OVERDUE",IF($C424=TODAY(),"DUE TODAY",IF($C424&lt;=TODAY()+'Setup &amp; Lists'!$B$29,"DUE SOON","UPCOMING")))))</f>
        <v/>
      </c>
      <c r="Z424" s="9" t="str">
        <f aca="true">IF($D424="","",IF($C424="","",IF(OR($H424="Complete",$H424="Closed - No Action"),0,$C424-TODAY())))</f>
        <v/>
      </c>
    </row>
    <row r="425" customFormat="false" ht="15" hidden="false" customHeight="false" outlineLevel="0" collapsed="false">
      <c r="A425" s="4"/>
      <c r="B425" s="5"/>
      <c r="C425" s="5"/>
      <c r="D425" s="4"/>
      <c r="E425" s="4"/>
      <c r="F425" s="4"/>
      <c r="G425" s="4"/>
      <c r="H425" s="4"/>
      <c r="I425" s="5"/>
      <c r="J425" s="4"/>
      <c r="K425" s="4"/>
      <c r="L425" s="4"/>
      <c r="M425" s="4"/>
      <c r="N425" s="4"/>
      <c r="O425" s="6"/>
      <c r="P425" s="4"/>
      <c r="Q425" s="7"/>
      <c r="R425" s="4"/>
      <c r="S425" s="4"/>
      <c r="T425" s="6"/>
      <c r="U425" s="4"/>
      <c r="V425" s="4"/>
      <c r="W425" s="5"/>
      <c r="X425" s="4"/>
      <c r="Y425" s="8" t="str">
        <f aca="true">IF($D425="","",IF(OR($H425="Complete",$H425="Closed - No Action"),"COMPLETE",IF($C425&lt;TODAY(),"OVERDUE",IF($C425=TODAY(),"DUE TODAY",IF($C425&lt;=TODAY()+'Setup &amp; Lists'!$B$29,"DUE SOON","UPCOMING")))))</f>
        <v/>
      </c>
      <c r="Z425" s="9" t="str">
        <f aca="true">IF($D425="","",IF($C425="","",IF(OR($H425="Complete",$H425="Closed - No Action"),0,$C425-TODAY())))</f>
        <v/>
      </c>
    </row>
    <row r="426" customFormat="false" ht="15" hidden="false" customHeight="false" outlineLevel="0" collapsed="false">
      <c r="A426" s="4"/>
      <c r="B426" s="5"/>
      <c r="C426" s="5"/>
      <c r="D426" s="4"/>
      <c r="E426" s="4"/>
      <c r="F426" s="4"/>
      <c r="G426" s="4"/>
      <c r="H426" s="4"/>
      <c r="I426" s="5"/>
      <c r="J426" s="4"/>
      <c r="K426" s="4"/>
      <c r="L426" s="4"/>
      <c r="M426" s="4"/>
      <c r="N426" s="4"/>
      <c r="O426" s="6"/>
      <c r="P426" s="4"/>
      <c r="Q426" s="7"/>
      <c r="R426" s="4"/>
      <c r="S426" s="4"/>
      <c r="T426" s="6"/>
      <c r="U426" s="4"/>
      <c r="V426" s="4"/>
      <c r="W426" s="5"/>
      <c r="X426" s="4"/>
      <c r="Y426" s="8" t="str">
        <f aca="true">IF($D426="","",IF(OR($H426="Complete",$H426="Closed - No Action"),"COMPLETE",IF($C426&lt;TODAY(),"OVERDUE",IF($C426=TODAY(),"DUE TODAY",IF($C426&lt;=TODAY()+'Setup &amp; Lists'!$B$29,"DUE SOON","UPCOMING")))))</f>
        <v/>
      </c>
      <c r="Z426" s="9" t="str">
        <f aca="true">IF($D426="","",IF($C426="","",IF(OR($H426="Complete",$H426="Closed - No Action"),0,$C426-TODAY())))</f>
        <v/>
      </c>
    </row>
    <row r="427" customFormat="false" ht="15" hidden="false" customHeight="false" outlineLevel="0" collapsed="false">
      <c r="A427" s="4"/>
      <c r="B427" s="5"/>
      <c r="C427" s="5"/>
      <c r="D427" s="4"/>
      <c r="E427" s="4"/>
      <c r="F427" s="4"/>
      <c r="G427" s="4"/>
      <c r="H427" s="4"/>
      <c r="I427" s="5"/>
      <c r="J427" s="4"/>
      <c r="K427" s="4"/>
      <c r="L427" s="4"/>
      <c r="M427" s="4"/>
      <c r="N427" s="4"/>
      <c r="O427" s="6"/>
      <c r="P427" s="4"/>
      <c r="Q427" s="7"/>
      <c r="R427" s="4"/>
      <c r="S427" s="4"/>
      <c r="T427" s="6"/>
      <c r="U427" s="4"/>
      <c r="V427" s="4"/>
      <c r="W427" s="5"/>
      <c r="X427" s="4"/>
      <c r="Y427" s="8" t="str">
        <f aca="true">IF($D427="","",IF(OR($H427="Complete",$H427="Closed - No Action"),"COMPLETE",IF($C427&lt;TODAY(),"OVERDUE",IF($C427=TODAY(),"DUE TODAY",IF($C427&lt;=TODAY()+'Setup &amp; Lists'!$B$29,"DUE SOON","UPCOMING")))))</f>
        <v/>
      </c>
      <c r="Z427" s="9" t="str">
        <f aca="true">IF($D427="","",IF($C427="","",IF(OR($H427="Complete",$H427="Closed - No Action"),0,$C427-TODAY())))</f>
        <v/>
      </c>
    </row>
    <row r="428" customFormat="false" ht="15" hidden="false" customHeight="false" outlineLevel="0" collapsed="false">
      <c r="A428" s="4"/>
      <c r="B428" s="5"/>
      <c r="C428" s="5"/>
      <c r="D428" s="4"/>
      <c r="E428" s="4"/>
      <c r="F428" s="4"/>
      <c r="G428" s="4"/>
      <c r="H428" s="4"/>
      <c r="I428" s="5"/>
      <c r="J428" s="4"/>
      <c r="K428" s="4"/>
      <c r="L428" s="4"/>
      <c r="M428" s="4"/>
      <c r="N428" s="4"/>
      <c r="O428" s="6"/>
      <c r="P428" s="4"/>
      <c r="Q428" s="7"/>
      <c r="R428" s="4"/>
      <c r="S428" s="4"/>
      <c r="T428" s="6"/>
      <c r="U428" s="4"/>
      <c r="V428" s="4"/>
      <c r="W428" s="5"/>
      <c r="X428" s="4"/>
      <c r="Y428" s="8" t="str">
        <f aca="true">IF($D428="","",IF(OR($H428="Complete",$H428="Closed - No Action"),"COMPLETE",IF($C428&lt;TODAY(),"OVERDUE",IF($C428=TODAY(),"DUE TODAY",IF($C428&lt;=TODAY()+'Setup &amp; Lists'!$B$29,"DUE SOON","UPCOMING")))))</f>
        <v/>
      </c>
      <c r="Z428" s="9" t="str">
        <f aca="true">IF($D428="","",IF($C428="","",IF(OR($H428="Complete",$H428="Closed - No Action"),0,$C428-TODAY())))</f>
        <v/>
      </c>
    </row>
    <row r="429" customFormat="false" ht="15" hidden="false" customHeight="false" outlineLevel="0" collapsed="false">
      <c r="A429" s="4"/>
      <c r="B429" s="5"/>
      <c r="C429" s="5"/>
      <c r="D429" s="4"/>
      <c r="E429" s="4"/>
      <c r="F429" s="4"/>
      <c r="G429" s="4"/>
      <c r="H429" s="4"/>
      <c r="I429" s="5"/>
      <c r="J429" s="4"/>
      <c r="K429" s="4"/>
      <c r="L429" s="4"/>
      <c r="M429" s="4"/>
      <c r="N429" s="4"/>
      <c r="O429" s="6"/>
      <c r="P429" s="4"/>
      <c r="Q429" s="7"/>
      <c r="R429" s="4"/>
      <c r="S429" s="4"/>
      <c r="T429" s="6"/>
      <c r="U429" s="4"/>
      <c r="V429" s="4"/>
      <c r="W429" s="5"/>
      <c r="X429" s="4"/>
      <c r="Y429" s="8" t="str">
        <f aca="true">IF($D429="","",IF(OR($H429="Complete",$H429="Closed - No Action"),"COMPLETE",IF($C429&lt;TODAY(),"OVERDUE",IF($C429=TODAY(),"DUE TODAY",IF($C429&lt;=TODAY()+'Setup &amp; Lists'!$B$29,"DUE SOON","UPCOMING")))))</f>
        <v/>
      </c>
      <c r="Z429" s="9" t="str">
        <f aca="true">IF($D429="","",IF($C429="","",IF(OR($H429="Complete",$H429="Closed - No Action"),0,$C429-TODAY())))</f>
        <v/>
      </c>
    </row>
    <row r="430" customFormat="false" ht="15" hidden="false" customHeight="false" outlineLevel="0" collapsed="false">
      <c r="A430" s="4"/>
      <c r="B430" s="5"/>
      <c r="C430" s="5"/>
      <c r="D430" s="4"/>
      <c r="E430" s="4"/>
      <c r="F430" s="4"/>
      <c r="G430" s="4"/>
      <c r="H430" s="4"/>
      <c r="I430" s="5"/>
      <c r="J430" s="4"/>
      <c r="K430" s="4"/>
      <c r="L430" s="4"/>
      <c r="M430" s="4"/>
      <c r="N430" s="4"/>
      <c r="O430" s="6"/>
      <c r="P430" s="4"/>
      <c r="Q430" s="7"/>
      <c r="R430" s="4"/>
      <c r="S430" s="4"/>
      <c r="T430" s="6"/>
      <c r="U430" s="4"/>
      <c r="V430" s="4"/>
      <c r="W430" s="5"/>
      <c r="X430" s="4"/>
      <c r="Y430" s="8" t="str">
        <f aca="true">IF($D430="","",IF(OR($H430="Complete",$H430="Closed - No Action"),"COMPLETE",IF($C430&lt;TODAY(),"OVERDUE",IF($C430=TODAY(),"DUE TODAY",IF($C430&lt;=TODAY()+'Setup &amp; Lists'!$B$29,"DUE SOON","UPCOMING")))))</f>
        <v/>
      </c>
      <c r="Z430" s="9" t="str">
        <f aca="true">IF($D430="","",IF($C430="","",IF(OR($H430="Complete",$H430="Closed - No Action"),0,$C430-TODAY())))</f>
        <v/>
      </c>
    </row>
    <row r="431" customFormat="false" ht="15" hidden="false" customHeight="false" outlineLevel="0" collapsed="false">
      <c r="A431" s="4"/>
      <c r="B431" s="5"/>
      <c r="C431" s="5"/>
      <c r="D431" s="4"/>
      <c r="E431" s="4"/>
      <c r="F431" s="4"/>
      <c r="G431" s="4"/>
      <c r="H431" s="4"/>
      <c r="I431" s="5"/>
      <c r="J431" s="4"/>
      <c r="K431" s="4"/>
      <c r="L431" s="4"/>
      <c r="M431" s="4"/>
      <c r="N431" s="4"/>
      <c r="O431" s="6"/>
      <c r="P431" s="4"/>
      <c r="Q431" s="7"/>
      <c r="R431" s="4"/>
      <c r="S431" s="4"/>
      <c r="T431" s="6"/>
      <c r="U431" s="4"/>
      <c r="V431" s="4"/>
      <c r="W431" s="5"/>
      <c r="X431" s="4"/>
      <c r="Y431" s="8" t="str">
        <f aca="true">IF($D431="","",IF(OR($H431="Complete",$H431="Closed - No Action"),"COMPLETE",IF($C431&lt;TODAY(),"OVERDUE",IF($C431=TODAY(),"DUE TODAY",IF($C431&lt;=TODAY()+'Setup &amp; Lists'!$B$29,"DUE SOON","UPCOMING")))))</f>
        <v/>
      </c>
      <c r="Z431" s="9" t="str">
        <f aca="true">IF($D431="","",IF($C431="","",IF(OR($H431="Complete",$H431="Closed - No Action"),0,$C431-TODAY())))</f>
        <v/>
      </c>
    </row>
    <row r="432" customFormat="false" ht="15" hidden="false" customHeight="false" outlineLevel="0" collapsed="false">
      <c r="A432" s="4"/>
      <c r="B432" s="5"/>
      <c r="C432" s="5"/>
      <c r="D432" s="4"/>
      <c r="E432" s="4"/>
      <c r="F432" s="4"/>
      <c r="G432" s="4"/>
      <c r="H432" s="4"/>
      <c r="I432" s="5"/>
      <c r="J432" s="4"/>
      <c r="K432" s="4"/>
      <c r="L432" s="4"/>
      <c r="M432" s="4"/>
      <c r="N432" s="4"/>
      <c r="O432" s="6"/>
      <c r="P432" s="4"/>
      <c r="Q432" s="7"/>
      <c r="R432" s="4"/>
      <c r="S432" s="4"/>
      <c r="T432" s="6"/>
      <c r="U432" s="4"/>
      <c r="V432" s="4"/>
      <c r="W432" s="5"/>
      <c r="X432" s="4"/>
      <c r="Y432" s="8" t="str">
        <f aca="true">IF($D432="","",IF(OR($H432="Complete",$H432="Closed - No Action"),"COMPLETE",IF($C432&lt;TODAY(),"OVERDUE",IF($C432=TODAY(),"DUE TODAY",IF($C432&lt;=TODAY()+'Setup &amp; Lists'!$B$29,"DUE SOON","UPCOMING")))))</f>
        <v/>
      </c>
      <c r="Z432" s="9" t="str">
        <f aca="true">IF($D432="","",IF($C432="","",IF(OR($H432="Complete",$H432="Closed - No Action"),0,$C432-TODAY())))</f>
        <v/>
      </c>
    </row>
    <row r="433" customFormat="false" ht="15" hidden="false" customHeight="false" outlineLevel="0" collapsed="false">
      <c r="A433" s="4"/>
      <c r="B433" s="5"/>
      <c r="C433" s="5"/>
      <c r="D433" s="4"/>
      <c r="E433" s="4"/>
      <c r="F433" s="4"/>
      <c r="G433" s="4"/>
      <c r="H433" s="4"/>
      <c r="I433" s="5"/>
      <c r="J433" s="4"/>
      <c r="K433" s="4"/>
      <c r="L433" s="4"/>
      <c r="M433" s="4"/>
      <c r="N433" s="4"/>
      <c r="O433" s="6"/>
      <c r="P433" s="4"/>
      <c r="Q433" s="7"/>
      <c r="R433" s="4"/>
      <c r="S433" s="4"/>
      <c r="T433" s="6"/>
      <c r="U433" s="4"/>
      <c r="V433" s="4"/>
      <c r="W433" s="5"/>
      <c r="X433" s="4"/>
      <c r="Y433" s="8" t="str">
        <f aca="true">IF($D433="","",IF(OR($H433="Complete",$H433="Closed - No Action"),"COMPLETE",IF($C433&lt;TODAY(),"OVERDUE",IF($C433=TODAY(),"DUE TODAY",IF($C433&lt;=TODAY()+'Setup &amp; Lists'!$B$29,"DUE SOON","UPCOMING")))))</f>
        <v/>
      </c>
      <c r="Z433" s="9" t="str">
        <f aca="true">IF($D433="","",IF($C433="","",IF(OR($H433="Complete",$H433="Closed - No Action"),0,$C433-TODAY())))</f>
        <v/>
      </c>
    </row>
    <row r="434" customFormat="false" ht="15" hidden="false" customHeight="false" outlineLevel="0" collapsed="false">
      <c r="A434" s="4"/>
      <c r="B434" s="5"/>
      <c r="C434" s="5"/>
      <c r="D434" s="4"/>
      <c r="E434" s="4"/>
      <c r="F434" s="4"/>
      <c r="G434" s="4"/>
      <c r="H434" s="4"/>
      <c r="I434" s="5"/>
      <c r="J434" s="4"/>
      <c r="K434" s="4"/>
      <c r="L434" s="4"/>
      <c r="M434" s="4"/>
      <c r="N434" s="4"/>
      <c r="O434" s="6"/>
      <c r="P434" s="4"/>
      <c r="Q434" s="7"/>
      <c r="R434" s="4"/>
      <c r="S434" s="4"/>
      <c r="T434" s="6"/>
      <c r="U434" s="4"/>
      <c r="V434" s="4"/>
      <c r="W434" s="5"/>
      <c r="X434" s="4"/>
      <c r="Y434" s="8" t="str">
        <f aca="true">IF($D434="","",IF(OR($H434="Complete",$H434="Closed - No Action"),"COMPLETE",IF($C434&lt;TODAY(),"OVERDUE",IF($C434=TODAY(),"DUE TODAY",IF($C434&lt;=TODAY()+'Setup &amp; Lists'!$B$29,"DUE SOON","UPCOMING")))))</f>
        <v/>
      </c>
      <c r="Z434" s="9" t="str">
        <f aca="true">IF($D434="","",IF($C434="","",IF(OR($H434="Complete",$H434="Closed - No Action"),0,$C434-TODAY())))</f>
        <v/>
      </c>
    </row>
    <row r="435" customFormat="false" ht="15" hidden="false" customHeight="false" outlineLevel="0" collapsed="false">
      <c r="A435" s="4"/>
      <c r="B435" s="5"/>
      <c r="C435" s="5"/>
      <c r="D435" s="4"/>
      <c r="E435" s="4"/>
      <c r="F435" s="4"/>
      <c r="G435" s="4"/>
      <c r="H435" s="4"/>
      <c r="I435" s="5"/>
      <c r="J435" s="4"/>
      <c r="K435" s="4"/>
      <c r="L435" s="4"/>
      <c r="M435" s="4"/>
      <c r="N435" s="4"/>
      <c r="O435" s="6"/>
      <c r="P435" s="4"/>
      <c r="Q435" s="7"/>
      <c r="R435" s="4"/>
      <c r="S435" s="4"/>
      <c r="T435" s="6"/>
      <c r="U435" s="4"/>
      <c r="V435" s="4"/>
      <c r="W435" s="5"/>
      <c r="X435" s="4"/>
      <c r="Y435" s="8" t="str">
        <f aca="true">IF($D435="","",IF(OR($H435="Complete",$H435="Closed - No Action"),"COMPLETE",IF($C435&lt;TODAY(),"OVERDUE",IF($C435=TODAY(),"DUE TODAY",IF($C435&lt;=TODAY()+'Setup &amp; Lists'!$B$29,"DUE SOON","UPCOMING")))))</f>
        <v/>
      </c>
      <c r="Z435" s="9" t="str">
        <f aca="true">IF($D435="","",IF($C435="","",IF(OR($H435="Complete",$H435="Closed - No Action"),0,$C435-TODAY())))</f>
        <v/>
      </c>
    </row>
    <row r="436" customFormat="false" ht="15" hidden="false" customHeight="false" outlineLevel="0" collapsed="false">
      <c r="A436" s="4"/>
      <c r="B436" s="5"/>
      <c r="C436" s="5"/>
      <c r="D436" s="4"/>
      <c r="E436" s="4"/>
      <c r="F436" s="4"/>
      <c r="G436" s="4"/>
      <c r="H436" s="4"/>
      <c r="I436" s="5"/>
      <c r="J436" s="4"/>
      <c r="K436" s="4"/>
      <c r="L436" s="4"/>
      <c r="M436" s="4"/>
      <c r="N436" s="4"/>
      <c r="O436" s="6"/>
      <c r="P436" s="4"/>
      <c r="Q436" s="7"/>
      <c r="R436" s="4"/>
      <c r="S436" s="4"/>
      <c r="T436" s="6"/>
      <c r="U436" s="4"/>
      <c r="V436" s="4"/>
      <c r="W436" s="5"/>
      <c r="X436" s="4"/>
      <c r="Y436" s="8" t="str">
        <f aca="true">IF($D436="","",IF(OR($H436="Complete",$H436="Closed - No Action"),"COMPLETE",IF($C436&lt;TODAY(),"OVERDUE",IF($C436=TODAY(),"DUE TODAY",IF($C436&lt;=TODAY()+'Setup &amp; Lists'!$B$29,"DUE SOON","UPCOMING")))))</f>
        <v/>
      </c>
      <c r="Z436" s="9" t="str">
        <f aca="true">IF($D436="","",IF($C436="","",IF(OR($H436="Complete",$H436="Closed - No Action"),0,$C436-TODAY())))</f>
        <v/>
      </c>
    </row>
    <row r="437" customFormat="false" ht="15" hidden="false" customHeight="false" outlineLevel="0" collapsed="false">
      <c r="A437" s="4"/>
      <c r="B437" s="5"/>
      <c r="C437" s="5"/>
      <c r="D437" s="4"/>
      <c r="E437" s="4"/>
      <c r="F437" s="4"/>
      <c r="G437" s="4"/>
      <c r="H437" s="4"/>
      <c r="I437" s="5"/>
      <c r="J437" s="4"/>
      <c r="K437" s="4"/>
      <c r="L437" s="4"/>
      <c r="M437" s="4"/>
      <c r="N437" s="4"/>
      <c r="O437" s="6"/>
      <c r="P437" s="4"/>
      <c r="Q437" s="7"/>
      <c r="R437" s="4"/>
      <c r="S437" s="4"/>
      <c r="T437" s="6"/>
      <c r="U437" s="4"/>
      <c r="V437" s="4"/>
      <c r="W437" s="5"/>
      <c r="X437" s="4"/>
      <c r="Y437" s="8" t="str">
        <f aca="true">IF($D437="","",IF(OR($H437="Complete",$H437="Closed - No Action"),"COMPLETE",IF($C437&lt;TODAY(),"OVERDUE",IF($C437=TODAY(),"DUE TODAY",IF($C437&lt;=TODAY()+'Setup &amp; Lists'!$B$29,"DUE SOON","UPCOMING")))))</f>
        <v/>
      </c>
      <c r="Z437" s="9" t="str">
        <f aca="true">IF($D437="","",IF($C437="","",IF(OR($H437="Complete",$H437="Closed - No Action"),0,$C437-TODAY())))</f>
        <v/>
      </c>
    </row>
    <row r="438" customFormat="false" ht="15" hidden="false" customHeight="false" outlineLevel="0" collapsed="false">
      <c r="A438" s="4"/>
      <c r="B438" s="5"/>
      <c r="C438" s="5"/>
      <c r="D438" s="4"/>
      <c r="E438" s="4"/>
      <c r="F438" s="4"/>
      <c r="G438" s="4"/>
      <c r="H438" s="4"/>
      <c r="I438" s="5"/>
      <c r="J438" s="4"/>
      <c r="K438" s="4"/>
      <c r="L438" s="4"/>
      <c r="M438" s="4"/>
      <c r="N438" s="4"/>
      <c r="O438" s="6"/>
      <c r="P438" s="4"/>
      <c r="Q438" s="7"/>
      <c r="R438" s="4"/>
      <c r="S438" s="4"/>
      <c r="T438" s="6"/>
      <c r="U438" s="4"/>
      <c r="V438" s="4"/>
      <c r="W438" s="5"/>
      <c r="X438" s="4"/>
      <c r="Y438" s="8" t="str">
        <f aca="true">IF($D438="","",IF(OR($H438="Complete",$H438="Closed - No Action"),"COMPLETE",IF($C438&lt;TODAY(),"OVERDUE",IF($C438=TODAY(),"DUE TODAY",IF($C438&lt;=TODAY()+'Setup &amp; Lists'!$B$29,"DUE SOON","UPCOMING")))))</f>
        <v/>
      </c>
      <c r="Z438" s="9" t="str">
        <f aca="true">IF($D438="","",IF($C438="","",IF(OR($H438="Complete",$H438="Closed - No Action"),0,$C438-TODAY())))</f>
        <v/>
      </c>
    </row>
    <row r="439" customFormat="false" ht="15" hidden="false" customHeight="false" outlineLevel="0" collapsed="false">
      <c r="A439" s="4"/>
      <c r="B439" s="5"/>
      <c r="C439" s="5"/>
      <c r="D439" s="4"/>
      <c r="E439" s="4"/>
      <c r="F439" s="4"/>
      <c r="G439" s="4"/>
      <c r="H439" s="4"/>
      <c r="I439" s="5"/>
      <c r="J439" s="4"/>
      <c r="K439" s="4"/>
      <c r="L439" s="4"/>
      <c r="M439" s="4"/>
      <c r="N439" s="4"/>
      <c r="O439" s="6"/>
      <c r="P439" s="4"/>
      <c r="Q439" s="7"/>
      <c r="R439" s="4"/>
      <c r="S439" s="4"/>
      <c r="T439" s="6"/>
      <c r="U439" s="4"/>
      <c r="V439" s="4"/>
      <c r="W439" s="5"/>
      <c r="X439" s="4"/>
      <c r="Y439" s="8" t="str">
        <f aca="true">IF($D439="","",IF(OR($H439="Complete",$H439="Closed - No Action"),"COMPLETE",IF($C439&lt;TODAY(),"OVERDUE",IF($C439=TODAY(),"DUE TODAY",IF($C439&lt;=TODAY()+'Setup &amp; Lists'!$B$29,"DUE SOON","UPCOMING")))))</f>
        <v/>
      </c>
      <c r="Z439" s="9" t="str">
        <f aca="true">IF($D439="","",IF($C439="","",IF(OR($H439="Complete",$H439="Closed - No Action"),0,$C439-TODAY())))</f>
        <v/>
      </c>
    </row>
    <row r="440" customFormat="false" ht="15" hidden="false" customHeight="false" outlineLevel="0" collapsed="false">
      <c r="A440" s="4"/>
      <c r="B440" s="5"/>
      <c r="C440" s="5"/>
      <c r="D440" s="4"/>
      <c r="E440" s="4"/>
      <c r="F440" s="4"/>
      <c r="G440" s="4"/>
      <c r="H440" s="4"/>
      <c r="I440" s="5"/>
      <c r="J440" s="4"/>
      <c r="K440" s="4"/>
      <c r="L440" s="4"/>
      <c r="M440" s="4"/>
      <c r="N440" s="4"/>
      <c r="O440" s="6"/>
      <c r="P440" s="4"/>
      <c r="Q440" s="7"/>
      <c r="R440" s="4"/>
      <c r="S440" s="4"/>
      <c r="T440" s="6"/>
      <c r="U440" s="4"/>
      <c r="V440" s="4"/>
      <c r="W440" s="5"/>
      <c r="X440" s="4"/>
      <c r="Y440" s="8" t="str">
        <f aca="true">IF($D440="","",IF(OR($H440="Complete",$H440="Closed - No Action"),"COMPLETE",IF($C440&lt;TODAY(),"OVERDUE",IF($C440=TODAY(),"DUE TODAY",IF($C440&lt;=TODAY()+'Setup &amp; Lists'!$B$29,"DUE SOON","UPCOMING")))))</f>
        <v/>
      </c>
      <c r="Z440" s="9" t="str">
        <f aca="true">IF($D440="","",IF($C440="","",IF(OR($H440="Complete",$H440="Closed - No Action"),0,$C440-TODAY())))</f>
        <v/>
      </c>
    </row>
    <row r="441" customFormat="false" ht="15" hidden="false" customHeight="false" outlineLevel="0" collapsed="false">
      <c r="A441" s="4"/>
      <c r="B441" s="5"/>
      <c r="C441" s="5"/>
      <c r="D441" s="4"/>
      <c r="E441" s="4"/>
      <c r="F441" s="4"/>
      <c r="G441" s="4"/>
      <c r="H441" s="4"/>
      <c r="I441" s="5"/>
      <c r="J441" s="4"/>
      <c r="K441" s="4"/>
      <c r="L441" s="4"/>
      <c r="M441" s="4"/>
      <c r="N441" s="4"/>
      <c r="O441" s="6"/>
      <c r="P441" s="4"/>
      <c r="Q441" s="7"/>
      <c r="R441" s="4"/>
      <c r="S441" s="4"/>
      <c r="T441" s="6"/>
      <c r="U441" s="4"/>
      <c r="V441" s="4"/>
      <c r="W441" s="5"/>
      <c r="X441" s="4"/>
      <c r="Y441" s="8" t="str">
        <f aca="true">IF($D441="","",IF(OR($H441="Complete",$H441="Closed - No Action"),"COMPLETE",IF($C441&lt;TODAY(),"OVERDUE",IF($C441=TODAY(),"DUE TODAY",IF($C441&lt;=TODAY()+'Setup &amp; Lists'!$B$29,"DUE SOON","UPCOMING")))))</f>
        <v/>
      </c>
      <c r="Z441" s="9" t="str">
        <f aca="true">IF($D441="","",IF($C441="","",IF(OR($H441="Complete",$H441="Closed - No Action"),0,$C441-TODAY())))</f>
        <v/>
      </c>
    </row>
    <row r="442" customFormat="false" ht="15" hidden="false" customHeight="false" outlineLevel="0" collapsed="false">
      <c r="A442" s="4"/>
      <c r="B442" s="5"/>
      <c r="C442" s="5"/>
      <c r="D442" s="4"/>
      <c r="E442" s="4"/>
      <c r="F442" s="4"/>
      <c r="G442" s="4"/>
      <c r="H442" s="4"/>
      <c r="I442" s="5"/>
      <c r="J442" s="4"/>
      <c r="K442" s="4"/>
      <c r="L442" s="4"/>
      <c r="M442" s="4"/>
      <c r="N442" s="4"/>
      <c r="O442" s="6"/>
      <c r="P442" s="4"/>
      <c r="Q442" s="7"/>
      <c r="R442" s="4"/>
      <c r="S442" s="4"/>
      <c r="T442" s="6"/>
      <c r="U442" s="4"/>
      <c r="V442" s="4"/>
      <c r="W442" s="5"/>
      <c r="X442" s="4"/>
      <c r="Y442" s="8" t="str">
        <f aca="true">IF($D442="","",IF(OR($H442="Complete",$H442="Closed - No Action"),"COMPLETE",IF($C442&lt;TODAY(),"OVERDUE",IF($C442=TODAY(),"DUE TODAY",IF($C442&lt;=TODAY()+'Setup &amp; Lists'!$B$29,"DUE SOON","UPCOMING")))))</f>
        <v/>
      </c>
      <c r="Z442" s="9" t="str">
        <f aca="true">IF($D442="","",IF($C442="","",IF(OR($H442="Complete",$H442="Closed - No Action"),0,$C442-TODAY())))</f>
        <v/>
      </c>
    </row>
    <row r="443" customFormat="false" ht="15" hidden="false" customHeight="false" outlineLevel="0" collapsed="false">
      <c r="A443" s="4"/>
      <c r="B443" s="5"/>
      <c r="C443" s="5"/>
      <c r="D443" s="4"/>
      <c r="E443" s="4"/>
      <c r="F443" s="4"/>
      <c r="G443" s="4"/>
      <c r="H443" s="4"/>
      <c r="I443" s="5"/>
      <c r="J443" s="4"/>
      <c r="K443" s="4"/>
      <c r="L443" s="4"/>
      <c r="M443" s="4"/>
      <c r="N443" s="4"/>
      <c r="O443" s="6"/>
      <c r="P443" s="4"/>
      <c r="Q443" s="7"/>
      <c r="R443" s="4"/>
      <c r="S443" s="4"/>
      <c r="T443" s="6"/>
      <c r="U443" s="4"/>
      <c r="V443" s="4"/>
      <c r="W443" s="5"/>
      <c r="X443" s="4"/>
      <c r="Y443" s="8" t="str">
        <f aca="true">IF($D443="","",IF(OR($H443="Complete",$H443="Closed - No Action"),"COMPLETE",IF($C443&lt;TODAY(),"OVERDUE",IF($C443=TODAY(),"DUE TODAY",IF($C443&lt;=TODAY()+'Setup &amp; Lists'!$B$29,"DUE SOON","UPCOMING")))))</f>
        <v/>
      </c>
      <c r="Z443" s="9" t="str">
        <f aca="true">IF($D443="","",IF($C443="","",IF(OR($H443="Complete",$H443="Closed - No Action"),0,$C443-TODAY())))</f>
        <v/>
      </c>
    </row>
    <row r="444" customFormat="false" ht="15" hidden="false" customHeight="false" outlineLevel="0" collapsed="false">
      <c r="A444" s="4"/>
      <c r="B444" s="5"/>
      <c r="C444" s="5"/>
      <c r="D444" s="4"/>
      <c r="E444" s="4"/>
      <c r="F444" s="4"/>
      <c r="G444" s="4"/>
      <c r="H444" s="4"/>
      <c r="I444" s="5"/>
      <c r="J444" s="4"/>
      <c r="K444" s="4"/>
      <c r="L444" s="4"/>
      <c r="M444" s="4"/>
      <c r="N444" s="4"/>
      <c r="O444" s="6"/>
      <c r="P444" s="4"/>
      <c r="Q444" s="7"/>
      <c r="R444" s="4"/>
      <c r="S444" s="4"/>
      <c r="T444" s="6"/>
      <c r="U444" s="4"/>
      <c r="V444" s="4"/>
      <c r="W444" s="5"/>
      <c r="X444" s="4"/>
      <c r="Y444" s="8" t="str">
        <f aca="true">IF($D444="","",IF(OR($H444="Complete",$H444="Closed - No Action"),"COMPLETE",IF($C444&lt;TODAY(),"OVERDUE",IF($C444=TODAY(),"DUE TODAY",IF($C444&lt;=TODAY()+'Setup &amp; Lists'!$B$29,"DUE SOON","UPCOMING")))))</f>
        <v/>
      </c>
      <c r="Z444" s="9" t="str">
        <f aca="true">IF($D444="","",IF($C444="","",IF(OR($H444="Complete",$H444="Closed - No Action"),0,$C444-TODAY())))</f>
        <v/>
      </c>
    </row>
    <row r="445" customFormat="false" ht="15" hidden="false" customHeight="false" outlineLevel="0" collapsed="false">
      <c r="A445" s="4"/>
      <c r="B445" s="5"/>
      <c r="C445" s="5"/>
      <c r="D445" s="4"/>
      <c r="E445" s="4"/>
      <c r="F445" s="4"/>
      <c r="G445" s="4"/>
      <c r="H445" s="4"/>
      <c r="I445" s="5"/>
      <c r="J445" s="4"/>
      <c r="K445" s="4"/>
      <c r="L445" s="4"/>
      <c r="M445" s="4"/>
      <c r="N445" s="4"/>
      <c r="O445" s="6"/>
      <c r="P445" s="4"/>
      <c r="Q445" s="7"/>
      <c r="R445" s="4"/>
      <c r="S445" s="4"/>
      <c r="T445" s="6"/>
      <c r="U445" s="4"/>
      <c r="V445" s="4"/>
      <c r="W445" s="5"/>
      <c r="X445" s="4"/>
      <c r="Y445" s="8" t="str">
        <f aca="true">IF($D445="","",IF(OR($H445="Complete",$H445="Closed - No Action"),"COMPLETE",IF($C445&lt;TODAY(),"OVERDUE",IF($C445=TODAY(),"DUE TODAY",IF($C445&lt;=TODAY()+'Setup &amp; Lists'!$B$29,"DUE SOON","UPCOMING")))))</f>
        <v/>
      </c>
      <c r="Z445" s="9" t="str">
        <f aca="true">IF($D445="","",IF($C445="","",IF(OR($H445="Complete",$H445="Closed - No Action"),0,$C445-TODAY())))</f>
        <v/>
      </c>
    </row>
    <row r="446" customFormat="false" ht="15" hidden="false" customHeight="false" outlineLevel="0" collapsed="false">
      <c r="A446" s="4"/>
      <c r="B446" s="5"/>
      <c r="C446" s="5"/>
      <c r="D446" s="4"/>
      <c r="E446" s="4"/>
      <c r="F446" s="4"/>
      <c r="G446" s="4"/>
      <c r="H446" s="4"/>
      <c r="I446" s="5"/>
      <c r="J446" s="4"/>
      <c r="K446" s="4"/>
      <c r="L446" s="4"/>
      <c r="M446" s="4"/>
      <c r="N446" s="4"/>
      <c r="O446" s="6"/>
      <c r="P446" s="4"/>
      <c r="Q446" s="7"/>
      <c r="R446" s="4"/>
      <c r="S446" s="4"/>
      <c r="T446" s="6"/>
      <c r="U446" s="4"/>
      <c r="V446" s="4"/>
      <c r="W446" s="5"/>
      <c r="X446" s="4"/>
      <c r="Y446" s="8" t="str">
        <f aca="true">IF($D446="","",IF(OR($H446="Complete",$H446="Closed - No Action"),"COMPLETE",IF($C446&lt;TODAY(),"OVERDUE",IF($C446=TODAY(),"DUE TODAY",IF($C446&lt;=TODAY()+'Setup &amp; Lists'!$B$29,"DUE SOON","UPCOMING")))))</f>
        <v/>
      </c>
      <c r="Z446" s="9" t="str">
        <f aca="true">IF($D446="","",IF($C446="","",IF(OR($H446="Complete",$H446="Closed - No Action"),0,$C446-TODAY())))</f>
        <v/>
      </c>
    </row>
    <row r="447" customFormat="false" ht="15" hidden="false" customHeight="false" outlineLevel="0" collapsed="false">
      <c r="A447" s="4"/>
      <c r="B447" s="5"/>
      <c r="C447" s="5"/>
      <c r="D447" s="4"/>
      <c r="E447" s="4"/>
      <c r="F447" s="4"/>
      <c r="G447" s="4"/>
      <c r="H447" s="4"/>
      <c r="I447" s="5"/>
      <c r="J447" s="4"/>
      <c r="K447" s="4"/>
      <c r="L447" s="4"/>
      <c r="M447" s="4"/>
      <c r="N447" s="4"/>
      <c r="O447" s="6"/>
      <c r="P447" s="4"/>
      <c r="Q447" s="7"/>
      <c r="R447" s="4"/>
      <c r="S447" s="4"/>
      <c r="T447" s="6"/>
      <c r="U447" s="4"/>
      <c r="V447" s="4"/>
      <c r="W447" s="5"/>
      <c r="X447" s="4"/>
      <c r="Y447" s="8" t="str">
        <f aca="true">IF($D447="","",IF(OR($H447="Complete",$H447="Closed - No Action"),"COMPLETE",IF($C447&lt;TODAY(),"OVERDUE",IF($C447=TODAY(),"DUE TODAY",IF($C447&lt;=TODAY()+'Setup &amp; Lists'!$B$29,"DUE SOON","UPCOMING")))))</f>
        <v/>
      </c>
      <c r="Z447" s="9" t="str">
        <f aca="true">IF($D447="","",IF($C447="","",IF(OR($H447="Complete",$H447="Closed - No Action"),0,$C447-TODAY())))</f>
        <v/>
      </c>
    </row>
    <row r="448" customFormat="false" ht="15" hidden="false" customHeight="false" outlineLevel="0" collapsed="false">
      <c r="A448" s="4"/>
      <c r="B448" s="5"/>
      <c r="C448" s="5"/>
      <c r="D448" s="4"/>
      <c r="E448" s="4"/>
      <c r="F448" s="4"/>
      <c r="G448" s="4"/>
      <c r="H448" s="4"/>
      <c r="I448" s="5"/>
      <c r="J448" s="4"/>
      <c r="K448" s="4"/>
      <c r="L448" s="4"/>
      <c r="M448" s="4"/>
      <c r="N448" s="4"/>
      <c r="O448" s="6"/>
      <c r="P448" s="4"/>
      <c r="Q448" s="7"/>
      <c r="R448" s="4"/>
      <c r="S448" s="4"/>
      <c r="T448" s="6"/>
      <c r="U448" s="4"/>
      <c r="V448" s="4"/>
      <c r="W448" s="5"/>
      <c r="X448" s="4"/>
      <c r="Y448" s="8" t="str">
        <f aca="true">IF($D448="","",IF(OR($H448="Complete",$H448="Closed - No Action"),"COMPLETE",IF($C448&lt;TODAY(),"OVERDUE",IF($C448=TODAY(),"DUE TODAY",IF($C448&lt;=TODAY()+'Setup &amp; Lists'!$B$29,"DUE SOON","UPCOMING")))))</f>
        <v/>
      </c>
      <c r="Z448" s="9" t="str">
        <f aca="true">IF($D448="","",IF($C448="","",IF(OR($H448="Complete",$H448="Closed - No Action"),0,$C448-TODAY())))</f>
        <v/>
      </c>
    </row>
    <row r="449" customFormat="false" ht="15" hidden="false" customHeight="false" outlineLevel="0" collapsed="false">
      <c r="A449" s="4"/>
      <c r="B449" s="5"/>
      <c r="C449" s="5"/>
      <c r="D449" s="4"/>
      <c r="E449" s="4"/>
      <c r="F449" s="4"/>
      <c r="G449" s="4"/>
      <c r="H449" s="4"/>
      <c r="I449" s="5"/>
      <c r="J449" s="4"/>
      <c r="K449" s="4"/>
      <c r="L449" s="4"/>
      <c r="M449" s="4"/>
      <c r="N449" s="4"/>
      <c r="O449" s="6"/>
      <c r="P449" s="4"/>
      <c r="Q449" s="7"/>
      <c r="R449" s="4"/>
      <c r="S449" s="4"/>
      <c r="T449" s="6"/>
      <c r="U449" s="4"/>
      <c r="V449" s="4"/>
      <c r="W449" s="5"/>
      <c r="X449" s="4"/>
      <c r="Y449" s="8" t="str">
        <f aca="true">IF($D449="","",IF(OR($H449="Complete",$H449="Closed - No Action"),"COMPLETE",IF($C449&lt;TODAY(),"OVERDUE",IF($C449=TODAY(),"DUE TODAY",IF($C449&lt;=TODAY()+'Setup &amp; Lists'!$B$29,"DUE SOON","UPCOMING")))))</f>
        <v/>
      </c>
      <c r="Z449" s="9" t="str">
        <f aca="true">IF($D449="","",IF($C449="","",IF(OR($H449="Complete",$H449="Closed - No Action"),0,$C449-TODAY())))</f>
        <v/>
      </c>
    </row>
    <row r="450" customFormat="false" ht="15" hidden="false" customHeight="false" outlineLevel="0" collapsed="false">
      <c r="A450" s="4"/>
      <c r="B450" s="5"/>
      <c r="C450" s="5"/>
      <c r="D450" s="4"/>
      <c r="E450" s="4"/>
      <c r="F450" s="4"/>
      <c r="G450" s="4"/>
      <c r="H450" s="4"/>
      <c r="I450" s="5"/>
      <c r="J450" s="4"/>
      <c r="K450" s="4"/>
      <c r="L450" s="4"/>
      <c r="M450" s="4"/>
      <c r="N450" s="4"/>
      <c r="O450" s="6"/>
      <c r="P450" s="4"/>
      <c r="Q450" s="7"/>
      <c r="R450" s="4"/>
      <c r="S450" s="4"/>
      <c r="T450" s="6"/>
      <c r="U450" s="4"/>
      <c r="V450" s="4"/>
      <c r="W450" s="5"/>
      <c r="X450" s="4"/>
      <c r="Y450" s="8" t="str">
        <f aca="true">IF($D450="","",IF(OR($H450="Complete",$H450="Closed - No Action"),"COMPLETE",IF($C450&lt;TODAY(),"OVERDUE",IF($C450=TODAY(),"DUE TODAY",IF($C450&lt;=TODAY()+'Setup &amp; Lists'!$B$29,"DUE SOON","UPCOMING")))))</f>
        <v/>
      </c>
      <c r="Z450" s="9" t="str">
        <f aca="true">IF($D450="","",IF($C450="","",IF(OR($H450="Complete",$H450="Closed - No Action"),0,$C450-TODAY())))</f>
        <v/>
      </c>
    </row>
    <row r="451" customFormat="false" ht="15" hidden="false" customHeight="false" outlineLevel="0" collapsed="false">
      <c r="A451" s="4"/>
      <c r="B451" s="5"/>
      <c r="C451" s="5"/>
      <c r="D451" s="4"/>
      <c r="E451" s="4"/>
      <c r="F451" s="4"/>
      <c r="G451" s="4"/>
      <c r="H451" s="4"/>
      <c r="I451" s="5"/>
      <c r="J451" s="4"/>
      <c r="K451" s="4"/>
      <c r="L451" s="4"/>
      <c r="M451" s="4"/>
      <c r="N451" s="4"/>
      <c r="O451" s="6"/>
      <c r="P451" s="4"/>
      <c r="Q451" s="7"/>
      <c r="R451" s="4"/>
      <c r="S451" s="4"/>
      <c r="T451" s="6"/>
      <c r="U451" s="4"/>
      <c r="V451" s="4"/>
      <c r="W451" s="5"/>
      <c r="X451" s="4"/>
      <c r="Y451" s="8" t="str">
        <f aca="true">IF($D451="","",IF(OR($H451="Complete",$H451="Closed - No Action"),"COMPLETE",IF($C451&lt;TODAY(),"OVERDUE",IF($C451=TODAY(),"DUE TODAY",IF($C451&lt;=TODAY()+'Setup &amp; Lists'!$B$29,"DUE SOON","UPCOMING")))))</f>
        <v/>
      </c>
      <c r="Z451" s="9" t="str">
        <f aca="true">IF($D451="","",IF($C451="","",IF(OR($H451="Complete",$H451="Closed - No Action"),0,$C451-TODAY())))</f>
        <v/>
      </c>
    </row>
    <row r="452" customFormat="false" ht="15" hidden="false" customHeight="false" outlineLevel="0" collapsed="false">
      <c r="A452" s="4"/>
      <c r="B452" s="5"/>
      <c r="C452" s="5"/>
      <c r="D452" s="4"/>
      <c r="E452" s="4"/>
      <c r="F452" s="4"/>
      <c r="G452" s="4"/>
      <c r="H452" s="4"/>
      <c r="I452" s="5"/>
      <c r="J452" s="4"/>
      <c r="K452" s="4"/>
      <c r="L452" s="4"/>
      <c r="M452" s="4"/>
      <c r="N452" s="4"/>
      <c r="O452" s="6"/>
      <c r="P452" s="4"/>
      <c r="Q452" s="7"/>
      <c r="R452" s="4"/>
      <c r="S452" s="4"/>
      <c r="T452" s="6"/>
      <c r="U452" s="4"/>
      <c r="V452" s="4"/>
      <c r="W452" s="5"/>
      <c r="X452" s="4"/>
      <c r="Y452" s="8" t="str">
        <f aca="true">IF($D452="","",IF(OR($H452="Complete",$H452="Closed - No Action"),"COMPLETE",IF($C452&lt;TODAY(),"OVERDUE",IF($C452=TODAY(),"DUE TODAY",IF($C452&lt;=TODAY()+'Setup &amp; Lists'!$B$29,"DUE SOON","UPCOMING")))))</f>
        <v/>
      </c>
      <c r="Z452" s="9" t="str">
        <f aca="true">IF($D452="","",IF($C452="","",IF(OR($H452="Complete",$H452="Closed - No Action"),0,$C452-TODAY())))</f>
        <v/>
      </c>
    </row>
    <row r="453" customFormat="false" ht="15" hidden="false" customHeight="false" outlineLevel="0" collapsed="false">
      <c r="A453" s="4"/>
      <c r="B453" s="5"/>
      <c r="C453" s="5"/>
      <c r="D453" s="4"/>
      <c r="E453" s="4"/>
      <c r="F453" s="4"/>
      <c r="G453" s="4"/>
      <c r="H453" s="4"/>
      <c r="I453" s="5"/>
      <c r="J453" s="4"/>
      <c r="K453" s="4"/>
      <c r="L453" s="4"/>
      <c r="M453" s="4"/>
      <c r="N453" s="4"/>
      <c r="O453" s="6"/>
      <c r="P453" s="4"/>
      <c r="Q453" s="7"/>
      <c r="R453" s="4"/>
      <c r="S453" s="4"/>
      <c r="T453" s="6"/>
      <c r="U453" s="4"/>
      <c r="V453" s="4"/>
      <c r="W453" s="5"/>
      <c r="X453" s="4"/>
      <c r="Y453" s="8" t="str">
        <f aca="true">IF($D453="","",IF(OR($H453="Complete",$H453="Closed - No Action"),"COMPLETE",IF($C453&lt;TODAY(),"OVERDUE",IF($C453=TODAY(),"DUE TODAY",IF($C453&lt;=TODAY()+'Setup &amp; Lists'!$B$29,"DUE SOON","UPCOMING")))))</f>
        <v/>
      </c>
      <c r="Z453" s="9" t="str">
        <f aca="true">IF($D453="","",IF($C453="","",IF(OR($H453="Complete",$H453="Closed - No Action"),0,$C453-TODAY())))</f>
        <v/>
      </c>
    </row>
    <row r="454" customFormat="false" ht="15" hidden="false" customHeight="false" outlineLevel="0" collapsed="false">
      <c r="A454" s="4"/>
      <c r="B454" s="5"/>
      <c r="C454" s="5"/>
      <c r="D454" s="4"/>
      <c r="E454" s="4"/>
      <c r="F454" s="4"/>
      <c r="G454" s="4"/>
      <c r="H454" s="4"/>
      <c r="I454" s="5"/>
      <c r="J454" s="4"/>
      <c r="K454" s="4"/>
      <c r="L454" s="4"/>
      <c r="M454" s="4"/>
      <c r="N454" s="4"/>
      <c r="O454" s="6"/>
      <c r="P454" s="4"/>
      <c r="Q454" s="7"/>
      <c r="R454" s="4"/>
      <c r="S454" s="4"/>
      <c r="T454" s="6"/>
      <c r="U454" s="4"/>
      <c r="V454" s="4"/>
      <c r="W454" s="5"/>
      <c r="X454" s="4"/>
      <c r="Y454" s="8" t="str">
        <f aca="true">IF($D454="","",IF(OR($H454="Complete",$H454="Closed - No Action"),"COMPLETE",IF($C454&lt;TODAY(),"OVERDUE",IF($C454=TODAY(),"DUE TODAY",IF($C454&lt;=TODAY()+'Setup &amp; Lists'!$B$29,"DUE SOON","UPCOMING")))))</f>
        <v/>
      </c>
      <c r="Z454" s="9" t="str">
        <f aca="true">IF($D454="","",IF($C454="","",IF(OR($H454="Complete",$H454="Closed - No Action"),0,$C454-TODAY())))</f>
        <v/>
      </c>
    </row>
    <row r="455" customFormat="false" ht="15" hidden="false" customHeight="false" outlineLevel="0" collapsed="false">
      <c r="A455" s="4"/>
      <c r="B455" s="5"/>
      <c r="C455" s="5"/>
      <c r="D455" s="4"/>
      <c r="E455" s="4"/>
      <c r="F455" s="4"/>
      <c r="G455" s="4"/>
      <c r="H455" s="4"/>
      <c r="I455" s="5"/>
      <c r="J455" s="4"/>
      <c r="K455" s="4"/>
      <c r="L455" s="4"/>
      <c r="M455" s="4"/>
      <c r="N455" s="4"/>
      <c r="O455" s="6"/>
      <c r="P455" s="4"/>
      <c r="Q455" s="7"/>
      <c r="R455" s="4"/>
      <c r="S455" s="4"/>
      <c r="T455" s="6"/>
      <c r="U455" s="4"/>
      <c r="V455" s="4"/>
      <c r="W455" s="5"/>
      <c r="X455" s="4"/>
      <c r="Y455" s="8" t="str">
        <f aca="true">IF($D455="","",IF(OR($H455="Complete",$H455="Closed - No Action"),"COMPLETE",IF($C455&lt;TODAY(),"OVERDUE",IF($C455=TODAY(),"DUE TODAY",IF($C455&lt;=TODAY()+'Setup &amp; Lists'!$B$29,"DUE SOON","UPCOMING")))))</f>
        <v/>
      </c>
      <c r="Z455" s="9" t="str">
        <f aca="true">IF($D455="","",IF($C455="","",IF(OR($H455="Complete",$H455="Closed - No Action"),0,$C455-TODAY())))</f>
        <v/>
      </c>
    </row>
    <row r="456" customFormat="false" ht="15" hidden="false" customHeight="false" outlineLevel="0" collapsed="false">
      <c r="A456" s="4"/>
      <c r="B456" s="5"/>
      <c r="C456" s="5"/>
      <c r="D456" s="4"/>
      <c r="E456" s="4"/>
      <c r="F456" s="4"/>
      <c r="G456" s="4"/>
      <c r="H456" s="4"/>
      <c r="I456" s="5"/>
      <c r="J456" s="4"/>
      <c r="K456" s="4"/>
      <c r="L456" s="4"/>
      <c r="M456" s="4"/>
      <c r="N456" s="4"/>
      <c r="O456" s="6"/>
      <c r="P456" s="4"/>
      <c r="Q456" s="7"/>
      <c r="R456" s="4"/>
      <c r="S456" s="4"/>
      <c r="T456" s="6"/>
      <c r="U456" s="4"/>
      <c r="V456" s="4"/>
      <c r="W456" s="5"/>
      <c r="X456" s="4"/>
      <c r="Y456" s="8" t="str">
        <f aca="true">IF($D456="","",IF(OR($H456="Complete",$H456="Closed - No Action"),"COMPLETE",IF($C456&lt;TODAY(),"OVERDUE",IF($C456=TODAY(),"DUE TODAY",IF($C456&lt;=TODAY()+'Setup &amp; Lists'!$B$29,"DUE SOON","UPCOMING")))))</f>
        <v/>
      </c>
      <c r="Z456" s="9" t="str">
        <f aca="true">IF($D456="","",IF($C456="","",IF(OR($H456="Complete",$H456="Closed - No Action"),0,$C456-TODAY())))</f>
        <v/>
      </c>
    </row>
    <row r="457" customFormat="false" ht="15" hidden="false" customHeight="false" outlineLevel="0" collapsed="false">
      <c r="A457" s="4"/>
      <c r="B457" s="5"/>
      <c r="C457" s="5"/>
      <c r="D457" s="4"/>
      <c r="E457" s="4"/>
      <c r="F457" s="4"/>
      <c r="G457" s="4"/>
      <c r="H457" s="4"/>
      <c r="I457" s="5"/>
      <c r="J457" s="4"/>
      <c r="K457" s="4"/>
      <c r="L457" s="4"/>
      <c r="M457" s="4"/>
      <c r="N457" s="4"/>
      <c r="O457" s="6"/>
      <c r="P457" s="4"/>
      <c r="Q457" s="7"/>
      <c r="R457" s="4"/>
      <c r="S457" s="4"/>
      <c r="T457" s="6"/>
      <c r="U457" s="4"/>
      <c r="V457" s="4"/>
      <c r="W457" s="5"/>
      <c r="X457" s="4"/>
      <c r="Y457" s="8" t="str">
        <f aca="true">IF($D457="","",IF(OR($H457="Complete",$H457="Closed - No Action"),"COMPLETE",IF($C457&lt;TODAY(),"OVERDUE",IF($C457=TODAY(),"DUE TODAY",IF($C457&lt;=TODAY()+'Setup &amp; Lists'!$B$29,"DUE SOON","UPCOMING")))))</f>
        <v/>
      </c>
      <c r="Z457" s="9" t="str">
        <f aca="true">IF($D457="","",IF($C457="","",IF(OR($H457="Complete",$H457="Closed - No Action"),0,$C457-TODAY())))</f>
        <v/>
      </c>
    </row>
    <row r="458" customFormat="false" ht="15" hidden="false" customHeight="false" outlineLevel="0" collapsed="false">
      <c r="A458" s="4"/>
      <c r="B458" s="5"/>
      <c r="C458" s="5"/>
      <c r="D458" s="4"/>
      <c r="E458" s="4"/>
      <c r="F458" s="4"/>
      <c r="G458" s="4"/>
      <c r="H458" s="4"/>
      <c r="I458" s="5"/>
      <c r="J458" s="4"/>
      <c r="K458" s="4"/>
      <c r="L458" s="4"/>
      <c r="M458" s="4"/>
      <c r="N458" s="4"/>
      <c r="O458" s="6"/>
      <c r="P458" s="4"/>
      <c r="Q458" s="7"/>
      <c r="R458" s="4"/>
      <c r="S458" s="4"/>
      <c r="T458" s="6"/>
      <c r="U458" s="4"/>
      <c r="V458" s="4"/>
      <c r="W458" s="5"/>
      <c r="X458" s="4"/>
      <c r="Y458" s="8" t="str">
        <f aca="true">IF($D458="","",IF(OR($H458="Complete",$H458="Closed - No Action"),"COMPLETE",IF($C458&lt;TODAY(),"OVERDUE",IF($C458=TODAY(),"DUE TODAY",IF($C458&lt;=TODAY()+'Setup &amp; Lists'!$B$29,"DUE SOON","UPCOMING")))))</f>
        <v/>
      </c>
      <c r="Z458" s="9" t="str">
        <f aca="true">IF($D458="","",IF($C458="","",IF(OR($H458="Complete",$H458="Closed - No Action"),0,$C458-TODAY())))</f>
        <v/>
      </c>
    </row>
    <row r="459" customFormat="false" ht="15" hidden="false" customHeight="false" outlineLevel="0" collapsed="false">
      <c r="A459" s="4"/>
      <c r="B459" s="5"/>
      <c r="C459" s="5"/>
      <c r="D459" s="4"/>
      <c r="E459" s="4"/>
      <c r="F459" s="4"/>
      <c r="G459" s="4"/>
      <c r="H459" s="4"/>
      <c r="I459" s="5"/>
      <c r="J459" s="4"/>
      <c r="K459" s="4"/>
      <c r="L459" s="4"/>
      <c r="M459" s="4"/>
      <c r="N459" s="4"/>
      <c r="O459" s="6"/>
      <c r="P459" s="4"/>
      <c r="Q459" s="7"/>
      <c r="R459" s="4"/>
      <c r="S459" s="4"/>
      <c r="T459" s="6"/>
      <c r="U459" s="4"/>
      <c r="V459" s="4"/>
      <c r="W459" s="5"/>
      <c r="X459" s="4"/>
      <c r="Y459" s="8" t="str">
        <f aca="true">IF($D459="","",IF(OR($H459="Complete",$H459="Closed - No Action"),"COMPLETE",IF($C459&lt;TODAY(),"OVERDUE",IF($C459=TODAY(),"DUE TODAY",IF($C459&lt;=TODAY()+'Setup &amp; Lists'!$B$29,"DUE SOON","UPCOMING")))))</f>
        <v/>
      </c>
      <c r="Z459" s="9" t="str">
        <f aca="true">IF($D459="","",IF($C459="","",IF(OR($H459="Complete",$H459="Closed - No Action"),0,$C459-TODAY())))</f>
        <v/>
      </c>
    </row>
    <row r="460" customFormat="false" ht="15" hidden="false" customHeight="false" outlineLevel="0" collapsed="false">
      <c r="A460" s="4"/>
      <c r="B460" s="5"/>
      <c r="C460" s="5"/>
      <c r="D460" s="4"/>
      <c r="E460" s="4"/>
      <c r="F460" s="4"/>
      <c r="G460" s="4"/>
      <c r="H460" s="4"/>
      <c r="I460" s="5"/>
      <c r="J460" s="4"/>
      <c r="K460" s="4"/>
      <c r="L460" s="4"/>
      <c r="M460" s="4"/>
      <c r="N460" s="4"/>
      <c r="O460" s="6"/>
      <c r="P460" s="4"/>
      <c r="Q460" s="7"/>
      <c r="R460" s="4"/>
      <c r="S460" s="4"/>
      <c r="T460" s="6"/>
      <c r="U460" s="4"/>
      <c r="V460" s="4"/>
      <c r="W460" s="5"/>
      <c r="X460" s="4"/>
      <c r="Y460" s="8" t="str">
        <f aca="true">IF($D460="","",IF(OR($H460="Complete",$H460="Closed - No Action"),"COMPLETE",IF($C460&lt;TODAY(),"OVERDUE",IF($C460=TODAY(),"DUE TODAY",IF($C460&lt;=TODAY()+'Setup &amp; Lists'!$B$29,"DUE SOON","UPCOMING")))))</f>
        <v/>
      </c>
      <c r="Z460" s="9" t="str">
        <f aca="true">IF($D460="","",IF($C460="","",IF(OR($H460="Complete",$H460="Closed - No Action"),0,$C460-TODAY())))</f>
        <v/>
      </c>
    </row>
    <row r="461" customFormat="false" ht="15" hidden="false" customHeight="false" outlineLevel="0" collapsed="false">
      <c r="A461" s="4"/>
      <c r="B461" s="5"/>
      <c r="C461" s="5"/>
      <c r="D461" s="4"/>
      <c r="E461" s="4"/>
      <c r="F461" s="4"/>
      <c r="G461" s="4"/>
      <c r="H461" s="4"/>
      <c r="I461" s="5"/>
      <c r="J461" s="4"/>
      <c r="K461" s="4"/>
      <c r="L461" s="4"/>
      <c r="M461" s="4"/>
      <c r="N461" s="4"/>
      <c r="O461" s="6"/>
      <c r="P461" s="4"/>
      <c r="Q461" s="7"/>
      <c r="R461" s="4"/>
      <c r="S461" s="4"/>
      <c r="T461" s="6"/>
      <c r="U461" s="4"/>
      <c r="V461" s="4"/>
      <c r="W461" s="5"/>
      <c r="X461" s="4"/>
      <c r="Y461" s="8" t="str">
        <f aca="true">IF($D461="","",IF(OR($H461="Complete",$H461="Closed - No Action"),"COMPLETE",IF($C461&lt;TODAY(),"OVERDUE",IF($C461=TODAY(),"DUE TODAY",IF($C461&lt;=TODAY()+'Setup &amp; Lists'!$B$29,"DUE SOON","UPCOMING")))))</f>
        <v/>
      </c>
      <c r="Z461" s="9" t="str">
        <f aca="true">IF($D461="","",IF($C461="","",IF(OR($H461="Complete",$H461="Closed - No Action"),0,$C461-TODAY())))</f>
        <v/>
      </c>
    </row>
    <row r="462" customFormat="false" ht="15" hidden="false" customHeight="false" outlineLevel="0" collapsed="false">
      <c r="A462" s="4"/>
      <c r="B462" s="5"/>
      <c r="C462" s="5"/>
      <c r="D462" s="4"/>
      <c r="E462" s="4"/>
      <c r="F462" s="4"/>
      <c r="G462" s="4"/>
      <c r="H462" s="4"/>
      <c r="I462" s="5"/>
      <c r="J462" s="4"/>
      <c r="K462" s="4"/>
      <c r="L462" s="4"/>
      <c r="M462" s="4"/>
      <c r="N462" s="4"/>
      <c r="O462" s="6"/>
      <c r="P462" s="4"/>
      <c r="Q462" s="7"/>
      <c r="R462" s="4"/>
      <c r="S462" s="4"/>
      <c r="T462" s="6"/>
      <c r="U462" s="4"/>
      <c r="V462" s="4"/>
      <c r="W462" s="5"/>
      <c r="X462" s="4"/>
      <c r="Y462" s="8" t="str">
        <f aca="true">IF($D462="","",IF(OR($H462="Complete",$H462="Closed - No Action"),"COMPLETE",IF($C462&lt;TODAY(),"OVERDUE",IF($C462=TODAY(),"DUE TODAY",IF($C462&lt;=TODAY()+'Setup &amp; Lists'!$B$29,"DUE SOON","UPCOMING")))))</f>
        <v/>
      </c>
      <c r="Z462" s="9" t="str">
        <f aca="true">IF($D462="","",IF($C462="","",IF(OR($H462="Complete",$H462="Closed - No Action"),0,$C462-TODAY())))</f>
        <v/>
      </c>
    </row>
    <row r="463" customFormat="false" ht="15" hidden="false" customHeight="false" outlineLevel="0" collapsed="false">
      <c r="A463" s="4"/>
      <c r="B463" s="5"/>
      <c r="C463" s="5"/>
      <c r="D463" s="4"/>
      <c r="E463" s="4"/>
      <c r="F463" s="4"/>
      <c r="G463" s="4"/>
      <c r="H463" s="4"/>
      <c r="I463" s="5"/>
      <c r="J463" s="4"/>
      <c r="K463" s="4"/>
      <c r="L463" s="4"/>
      <c r="M463" s="4"/>
      <c r="N463" s="4"/>
      <c r="O463" s="6"/>
      <c r="P463" s="4"/>
      <c r="Q463" s="7"/>
      <c r="R463" s="4"/>
      <c r="S463" s="4"/>
      <c r="T463" s="6"/>
      <c r="U463" s="4"/>
      <c r="V463" s="4"/>
      <c r="W463" s="5"/>
      <c r="X463" s="4"/>
      <c r="Y463" s="8" t="str">
        <f aca="true">IF($D463="","",IF(OR($H463="Complete",$H463="Closed - No Action"),"COMPLETE",IF($C463&lt;TODAY(),"OVERDUE",IF($C463=TODAY(),"DUE TODAY",IF($C463&lt;=TODAY()+'Setup &amp; Lists'!$B$29,"DUE SOON","UPCOMING")))))</f>
        <v/>
      </c>
      <c r="Z463" s="9" t="str">
        <f aca="true">IF($D463="","",IF($C463="","",IF(OR($H463="Complete",$H463="Closed - No Action"),0,$C463-TODAY())))</f>
        <v/>
      </c>
    </row>
    <row r="464" customFormat="false" ht="15" hidden="false" customHeight="false" outlineLevel="0" collapsed="false">
      <c r="A464" s="4"/>
      <c r="B464" s="5"/>
      <c r="C464" s="5"/>
      <c r="D464" s="4"/>
      <c r="E464" s="4"/>
      <c r="F464" s="4"/>
      <c r="G464" s="4"/>
      <c r="H464" s="4"/>
      <c r="I464" s="5"/>
      <c r="J464" s="4"/>
      <c r="K464" s="4"/>
      <c r="L464" s="4"/>
      <c r="M464" s="4"/>
      <c r="N464" s="4"/>
      <c r="O464" s="6"/>
      <c r="P464" s="4"/>
      <c r="Q464" s="7"/>
      <c r="R464" s="4"/>
      <c r="S464" s="4"/>
      <c r="T464" s="6"/>
      <c r="U464" s="4"/>
      <c r="V464" s="4"/>
      <c r="W464" s="5"/>
      <c r="X464" s="4"/>
      <c r="Y464" s="8" t="str">
        <f aca="true">IF($D464="","",IF(OR($H464="Complete",$H464="Closed - No Action"),"COMPLETE",IF($C464&lt;TODAY(),"OVERDUE",IF($C464=TODAY(),"DUE TODAY",IF($C464&lt;=TODAY()+'Setup &amp; Lists'!$B$29,"DUE SOON","UPCOMING")))))</f>
        <v/>
      </c>
      <c r="Z464" s="9" t="str">
        <f aca="true">IF($D464="","",IF($C464="","",IF(OR($H464="Complete",$H464="Closed - No Action"),0,$C464-TODAY())))</f>
        <v/>
      </c>
    </row>
    <row r="465" customFormat="false" ht="15" hidden="false" customHeight="false" outlineLevel="0" collapsed="false">
      <c r="A465" s="4"/>
      <c r="B465" s="5"/>
      <c r="C465" s="5"/>
      <c r="D465" s="4"/>
      <c r="E465" s="4"/>
      <c r="F465" s="4"/>
      <c r="G465" s="4"/>
      <c r="H465" s="4"/>
      <c r="I465" s="5"/>
      <c r="J465" s="4"/>
      <c r="K465" s="4"/>
      <c r="L465" s="4"/>
      <c r="M465" s="4"/>
      <c r="N465" s="4"/>
      <c r="O465" s="6"/>
      <c r="P465" s="4"/>
      <c r="Q465" s="7"/>
      <c r="R465" s="4"/>
      <c r="S465" s="4"/>
      <c r="T465" s="6"/>
      <c r="U465" s="4"/>
      <c r="V465" s="4"/>
      <c r="W465" s="5"/>
      <c r="X465" s="4"/>
      <c r="Y465" s="8" t="str">
        <f aca="true">IF($D465="","",IF(OR($H465="Complete",$H465="Closed - No Action"),"COMPLETE",IF($C465&lt;TODAY(),"OVERDUE",IF($C465=TODAY(),"DUE TODAY",IF($C465&lt;=TODAY()+'Setup &amp; Lists'!$B$29,"DUE SOON","UPCOMING")))))</f>
        <v/>
      </c>
      <c r="Z465" s="9" t="str">
        <f aca="true">IF($D465="","",IF($C465="","",IF(OR($H465="Complete",$H465="Closed - No Action"),0,$C465-TODAY())))</f>
        <v/>
      </c>
    </row>
    <row r="466" customFormat="false" ht="15" hidden="false" customHeight="false" outlineLevel="0" collapsed="false">
      <c r="A466" s="4"/>
      <c r="B466" s="5"/>
      <c r="C466" s="5"/>
      <c r="D466" s="4"/>
      <c r="E466" s="4"/>
      <c r="F466" s="4"/>
      <c r="G466" s="4"/>
      <c r="H466" s="4"/>
      <c r="I466" s="5"/>
      <c r="J466" s="4"/>
      <c r="K466" s="4"/>
      <c r="L466" s="4"/>
      <c r="M466" s="4"/>
      <c r="N466" s="4"/>
      <c r="O466" s="6"/>
      <c r="P466" s="4"/>
      <c r="Q466" s="7"/>
      <c r="R466" s="4"/>
      <c r="S466" s="4"/>
      <c r="T466" s="6"/>
      <c r="U466" s="4"/>
      <c r="V466" s="4"/>
      <c r="W466" s="5"/>
      <c r="X466" s="4"/>
      <c r="Y466" s="8" t="str">
        <f aca="true">IF($D466="","",IF(OR($H466="Complete",$H466="Closed - No Action"),"COMPLETE",IF($C466&lt;TODAY(),"OVERDUE",IF($C466=TODAY(),"DUE TODAY",IF($C466&lt;=TODAY()+'Setup &amp; Lists'!$B$29,"DUE SOON","UPCOMING")))))</f>
        <v/>
      </c>
      <c r="Z466" s="9" t="str">
        <f aca="true">IF($D466="","",IF($C466="","",IF(OR($H466="Complete",$H466="Closed - No Action"),0,$C466-TODAY())))</f>
        <v/>
      </c>
    </row>
    <row r="467" customFormat="false" ht="15" hidden="false" customHeight="false" outlineLevel="0" collapsed="false">
      <c r="A467" s="4"/>
      <c r="B467" s="5"/>
      <c r="C467" s="5"/>
      <c r="D467" s="4"/>
      <c r="E467" s="4"/>
      <c r="F467" s="4"/>
      <c r="G467" s="4"/>
      <c r="H467" s="4"/>
      <c r="I467" s="5"/>
      <c r="J467" s="4"/>
      <c r="K467" s="4"/>
      <c r="L467" s="4"/>
      <c r="M467" s="4"/>
      <c r="N467" s="4"/>
      <c r="O467" s="6"/>
      <c r="P467" s="4"/>
      <c r="Q467" s="7"/>
      <c r="R467" s="4"/>
      <c r="S467" s="4"/>
      <c r="T467" s="6"/>
      <c r="U467" s="4"/>
      <c r="V467" s="4"/>
      <c r="W467" s="5"/>
      <c r="X467" s="4"/>
      <c r="Y467" s="8" t="str">
        <f aca="true">IF($D467="","",IF(OR($H467="Complete",$H467="Closed - No Action"),"COMPLETE",IF($C467&lt;TODAY(),"OVERDUE",IF($C467=TODAY(),"DUE TODAY",IF($C467&lt;=TODAY()+'Setup &amp; Lists'!$B$29,"DUE SOON","UPCOMING")))))</f>
        <v/>
      </c>
      <c r="Z467" s="9" t="str">
        <f aca="true">IF($D467="","",IF($C467="","",IF(OR($H467="Complete",$H467="Closed - No Action"),0,$C467-TODAY())))</f>
        <v/>
      </c>
    </row>
    <row r="468" customFormat="false" ht="15" hidden="false" customHeight="false" outlineLevel="0" collapsed="false">
      <c r="A468" s="4"/>
      <c r="B468" s="5"/>
      <c r="C468" s="5"/>
      <c r="D468" s="4"/>
      <c r="E468" s="4"/>
      <c r="F468" s="4"/>
      <c r="G468" s="4"/>
      <c r="H468" s="4"/>
      <c r="I468" s="5"/>
      <c r="J468" s="4"/>
      <c r="K468" s="4"/>
      <c r="L468" s="4"/>
      <c r="M468" s="4"/>
      <c r="N468" s="4"/>
      <c r="O468" s="6"/>
      <c r="P468" s="4"/>
      <c r="Q468" s="7"/>
      <c r="R468" s="4"/>
      <c r="S468" s="4"/>
      <c r="T468" s="6"/>
      <c r="U468" s="4"/>
      <c r="V468" s="4"/>
      <c r="W468" s="5"/>
      <c r="X468" s="4"/>
      <c r="Y468" s="8" t="str">
        <f aca="true">IF($D468="","",IF(OR($H468="Complete",$H468="Closed - No Action"),"COMPLETE",IF($C468&lt;TODAY(),"OVERDUE",IF($C468=TODAY(),"DUE TODAY",IF($C468&lt;=TODAY()+'Setup &amp; Lists'!$B$29,"DUE SOON","UPCOMING")))))</f>
        <v/>
      </c>
      <c r="Z468" s="9" t="str">
        <f aca="true">IF($D468="","",IF($C468="","",IF(OR($H468="Complete",$H468="Closed - No Action"),0,$C468-TODAY())))</f>
        <v/>
      </c>
    </row>
    <row r="469" customFormat="false" ht="15" hidden="false" customHeight="false" outlineLevel="0" collapsed="false">
      <c r="A469" s="4"/>
      <c r="B469" s="5"/>
      <c r="C469" s="5"/>
      <c r="D469" s="4"/>
      <c r="E469" s="4"/>
      <c r="F469" s="4"/>
      <c r="G469" s="4"/>
      <c r="H469" s="4"/>
      <c r="I469" s="5"/>
      <c r="J469" s="4"/>
      <c r="K469" s="4"/>
      <c r="L469" s="4"/>
      <c r="M469" s="4"/>
      <c r="N469" s="4"/>
      <c r="O469" s="6"/>
      <c r="P469" s="4"/>
      <c r="Q469" s="7"/>
      <c r="R469" s="4"/>
      <c r="S469" s="4"/>
      <c r="T469" s="6"/>
      <c r="U469" s="4"/>
      <c r="V469" s="4"/>
      <c r="W469" s="5"/>
      <c r="X469" s="4"/>
      <c r="Y469" s="8" t="str">
        <f aca="true">IF($D469="","",IF(OR($H469="Complete",$H469="Closed - No Action"),"COMPLETE",IF($C469&lt;TODAY(),"OVERDUE",IF($C469=TODAY(),"DUE TODAY",IF($C469&lt;=TODAY()+'Setup &amp; Lists'!$B$29,"DUE SOON","UPCOMING")))))</f>
        <v/>
      </c>
      <c r="Z469" s="9" t="str">
        <f aca="true">IF($D469="","",IF($C469="","",IF(OR($H469="Complete",$H469="Closed - No Action"),0,$C469-TODAY())))</f>
        <v/>
      </c>
    </row>
    <row r="470" customFormat="false" ht="15" hidden="false" customHeight="false" outlineLevel="0" collapsed="false">
      <c r="A470" s="4"/>
      <c r="B470" s="5"/>
      <c r="C470" s="5"/>
      <c r="D470" s="4"/>
      <c r="E470" s="4"/>
      <c r="F470" s="4"/>
      <c r="G470" s="4"/>
      <c r="H470" s="4"/>
      <c r="I470" s="5"/>
      <c r="J470" s="4"/>
      <c r="K470" s="4"/>
      <c r="L470" s="4"/>
      <c r="M470" s="4"/>
      <c r="N470" s="4"/>
      <c r="O470" s="6"/>
      <c r="P470" s="4"/>
      <c r="Q470" s="7"/>
      <c r="R470" s="4"/>
      <c r="S470" s="4"/>
      <c r="T470" s="6"/>
      <c r="U470" s="4"/>
      <c r="V470" s="4"/>
      <c r="W470" s="5"/>
      <c r="X470" s="4"/>
      <c r="Y470" s="8" t="str">
        <f aca="true">IF($D470="","",IF(OR($H470="Complete",$H470="Closed - No Action"),"COMPLETE",IF($C470&lt;TODAY(),"OVERDUE",IF($C470=TODAY(),"DUE TODAY",IF($C470&lt;=TODAY()+'Setup &amp; Lists'!$B$29,"DUE SOON","UPCOMING")))))</f>
        <v/>
      </c>
      <c r="Z470" s="9" t="str">
        <f aca="true">IF($D470="","",IF($C470="","",IF(OR($H470="Complete",$H470="Closed - No Action"),0,$C470-TODAY())))</f>
        <v/>
      </c>
    </row>
    <row r="471" customFormat="false" ht="15" hidden="false" customHeight="false" outlineLevel="0" collapsed="false">
      <c r="A471" s="4"/>
      <c r="B471" s="5"/>
      <c r="C471" s="5"/>
      <c r="D471" s="4"/>
      <c r="E471" s="4"/>
      <c r="F471" s="4"/>
      <c r="G471" s="4"/>
      <c r="H471" s="4"/>
      <c r="I471" s="5"/>
      <c r="J471" s="4"/>
      <c r="K471" s="4"/>
      <c r="L471" s="4"/>
      <c r="M471" s="4"/>
      <c r="N471" s="4"/>
      <c r="O471" s="6"/>
      <c r="P471" s="4"/>
      <c r="Q471" s="7"/>
      <c r="R471" s="4"/>
      <c r="S471" s="4"/>
      <c r="T471" s="6"/>
      <c r="U471" s="4"/>
      <c r="V471" s="4"/>
      <c r="W471" s="5"/>
      <c r="X471" s="4"/>
      <c r="Y471" s="8" t="str">
        <f aca="true">IF($D471="","",IF(OR($H471="Complete",$H471="Closed - No Action"),"COMPLETE",IF($C471&lt;TODAY(),"OVERDUE",IF($C471=TODAY(),"DUE TODAY",IF($C471&lt;=TODAY()+'Setup &amp; Lists'!$B$29,"DUE SOON","UPCOMING")))))</f>
        <v/>
      </c>
      <c r="Z471" s="9" t="str">
        <f aca="true">IF($D471="","",IF($C471="","",IF(OR($H471="Complete",$H471="Closed - No Action"),0,$C471-TODAY())))</f>
        <v/>
      </c>
    </row>
    <row r="472" customFormat="false" ht="15" hidden="false" customHeight="false" outlineLevel="0" collapsed="false">
      <c r="A472" s="4"/>
      <c r="B472" s="5"/>
      <c r="C472" s="5"/>
      <c r="D472" s="4"/>
      <c r="E472" s="4"/>
      <c r="F472" s="4"/>
      <c r="G472" s="4"/>
      <c r="H472" s="4"/>
      <c r="I472" s="5"/>
      <c r="J472" s="4"/>
      <c r="K472" s="4"/>
      <c r="L472" s="4"/>
      <c r="M472" s="4"/>
      <c r="N472" s="4"/>
      <c r="O472" s="6"/>
      <c r="P472" s="4"/>
      <c r="Q472" s="7"/>
      <c r="R472" s="4"/>
      <c r="S472" s="4"/>
      <c r="T472" s="6"/>
      <c r="U472" s="4"/>
      <c r="V472" s="4"/>
      <c r="W472" s="5"/>
      <c r="X472" s="4"/>
      <c r="Y472" s="8" t="str">
        <f aca="true">IF($D472="","",IF(OR($H472="Complete",$H472="Closed - No Action"),"COMPLETE",IF($C472&lt;TODAY(),"OVERDUE",IF($C472=TODAY(),"DUE TODAY",IF($C472&lt;=TODAY()+'Setup &amp; Lists'!$B$29,"DUE SOON","UPCOMING")))))</f>
        <v/>
      </c>
      <c r="Z472" s="9" t="str">
        <f aca="true">IF($D472="","",IF($C472="","",IF(OR($H472="Complete",$H472="Closed - No Action"),0,$C472-TODAY())))</f>
        <v/>
      </c>
    </row>
    <row r="473" customFormat="false" ht="15" hidden="false" customHeight="false" outlineLevel="0" collapsed="false">
      <c r="A473" s="4"/>
      <c r="B473" s="5"/>
      <c r="C473" s="5"/>
      <c r="D473" s="4"/>
      <c r="E473" s="4"/>
      <c r="F473" s="4"/>
      <c r="G473" s="4"/>
      <c r="H473" s="4"/>
      <c r="I473" s="5"/>
      <c r="J473" s="4"/>
      <c r="K473" s="4"/>
      <c r="L473" s="4"/>
      <c r="M473" s="4"/>
      <c r="N473" s="4"/>
      <c r="O473" s="6"/>
      <c r="P473" s="4"/>
      <c r="Q473" s="7"/>
      <c r="R473" s="4"/>
      <c r="S473" s="4"/>
      <c r="T473" s="6"/>
      <c r="U473" s="4"/>
      <c r="V473" s="4"/>
      <c r="W473" s="5"/>
      <c r="X473" s="4"/>
      <c r="Y473" s="8" t="str">
        <f aca="true">IF($D473="","",IF(OR($H473="Complete",$H473="Closed - No Action"),"COMPLETE",IF($C473&lt;TODAY(),"OVERDUE",IF($C473=TODAY(),"DUE TODAY",IF($C473&lt;=TODAY()+'Setup &amp; Lists'!$B$29,"DUE SOON","UPCOMING")))))</f>
        <v/>
      </c>
      <c r="Z473" s="9" t="str">
        <f aca="true">IF($D473="","",IF($C473="","",IF(OR($H473="Complete",$H473="Closed - No Action"),0,$C473-TODAY())))</f>
        <v/>
      </c>
    </row>
    <row r="474" customFormat="false" ht="15" hidden="false" customHeight="false" outlineLevel="0" collapsed="false">
      <c r="A474" s="4"/>
      <c r="B474" s="5"/>
      <c r="C474" s="5"/>
      <c r="D474" s="4"/>
      <c r="E474" s="4"/>
      <c r="F474" s="4"/>
      <c r="G474" s="4"/>
      <c r="H474" s="4"/>
      <c r="I474" s="5"/>
      <c r="J474" s="4"/>
      <c r="K474" s="4"/>
      <c r="L474" s="4"/>
      <c r="M474" s="4"/>
      <c r="N474" s="4"/>
      <c r="O474" s="6"/>
      <c r="P474" s="4"/>
      <c r="Q474" s="7"/>
      <c r="R474" s="4"/>
      <c r="S474" s="4"/>
      <c r="T474" s="6"/>
      <c r="U474" s="4"/>
      <c r="V474" s="4"/>
      <c r="W474" s="5"/>
      <c r="X474" s="4"/>
      <c r="Y474" s="8" t="str">
        <f aca="true">IF($D474="","",IF(OR($H474="Complete",$H474="Closed - No Action"),"COMPLETE",IF($C474&lt;TODAY(),"OVERDUE",IF($C474=TODAY(),"DUE TODAY",IF($C474&lt;=TODAY()+'Setup &amp; Lists'!$B$29,"DUE SOON","UPCOMING")))))</f>
        <v/>
      </c>
      <c r="Z474" s="9" t="str">
        <f aca="true">IF($D474="","",IF($C474="","",IF(OR($H474="Complete",$H474="Closed - No Action"),0,$C474-TODAY())))</f>
        <v/>
      </c>
    </row>
    <row r="475" customFormat="false" ht="15" hidden="false" customHeight="false" outlineLevel="0" collapsed="false">
      <c r="A475" s="4"/>
      <c r="B475" s="5"/>
      <c r="C475" s="5"/>
      <c r="D475" s="4"/>
      <c r="E475" s="4"/>
      <c r="F475" s="4"/>
      <c r="G475" s="4"/>
      <c r="H475" s="4"/>
      <c r="I475" s="5"/>
      <c r="J475" s="4"/>
      <c r="K475" s="4"/>
      <c r="L475" s="4"/>
      <c r="M475" s="4"/>
      <c r="N475" s="4"/>
      <c r="O475" s="6"/>
      <c r="P475" s="4"/>
      <c r="Q475" s="7"/>
      <c r="R475" s="4"/>
      <c r="S475" s="4"/>
      <c r="T475" s="6"/>
      <c r="U475" s="4"/>
      <c r="V475" s="4"/>
      <c r="W475" s="5"/>
      <c r="X475" s="4"/>
      <c r="Y475" s="8" t="str">
        <f aca="true">IF($D475="","",IF(OR($H475="Complete",$H475="Closed - No Action"),"COMPLETE",IF($C475&lt;TODAY(),"OVERDUE",IF($C475=TODAY(),"DUE TODAY",IF($C475&lt;=TODAY()+'Setup &amp; Lists'!$B$29,"DUE SOON","UPCOMING")))))</f>
        <v/>
      </c>
      <c r="Z475" s="9" t="str">
        <f aca="true">IF($D475="","",IF($C475="","",IF(OR($H475="Complete",$H475="Closed - No Action"),0,$C475-TODAY())))</f>
        <v/>
      </c>
    </row>
    <row r="476" customFormat="false" ht="15" hidden="false" customHeight="false" outlineLevel="0" collapsed="false">
      <c r="A476" s="4"/>
      <c r="B476" s="5"/>
      <c r="C476" s="5"/>
      <c r="D476" s="4"/>
      <c r="E476" s="4"/>
      <c r="F476" s="4"/>
      <c r="G476" s="4"/>
      <c r="H476" s="4"/>
      <c r="I476" s="5"/>
      <c r="J476" s="4"/>
      <c r="K476" s="4"/>
      <c r="L476" s="4"/>
      <c r="M476" s="4"/>
      <c r="N476" s="4"/>
      <c r="O476" s="6"/>
      <c r="P476" s="4"/>
      <c r="Q476" s="7"/>
      <c r="R476" s="4"/>
      <c r="S476" s="4"/>
      <c r="T476" s="6"/>
      <c r="U476" s="4"/>
      <c r="V476" s="4"/>
      <c r="W476" s="5"/>
      <c r="X476" s="4"/>
      <c r="Y476" s="8" t="str">
        <f aca="true">IF($D476="","",IF(OR($H476="Complete",$H476="Closed - No Action"),"COMPLETE",IF($C476&lt;TODAY(),"OVERDUE",IF($C476=TODAY(),"DUE TODAY",IF($C476&lt;=TODAY()+'Setup &amp; Lists'!$B$29,"DUE SOON","UPCOMING")))))</f>
        <v/>
      </c>
      <c r="Z476" s="9" t="str">
        <f aca="true">IF($D476="","",IF($C476="","",IF(OR($H476="Complete",$H476="Closed - No Action"),0,$C476-TODAY())))</f>
        <v/>
      </c>
    </row>
    <row r="477" customFormat="false" ht="15" hidden="false" customHeight="false" outlineLevel="0" collapsed="false">
      <c r="A477" s="4"/>
      <c r="B477" s="5"/>
      <c r="C477" s="5"/>
      <c r="D477" s="4"/>
      <c r="E477" s="4"/>
      <c r="F477" s="4"/>
      <c r="G477" s="4"/>
      <c r="H477" s="4"/>
      <c r="I477" s="5"/>
      <c r="J477" s="4"/>
      <c r="K477" s="4"/>
      <c r="L477" s="4"/>
      <c r="M477" s="4"/>
      <c r="N477" s="4"/>
      <c r="O477" s="6"/>
      <c r="P477" s="4"/>
      <c r="Q477" s="7"/>
      <c r="R477" s="4"/>
      <c r="S477" s="4"/>
      <c r="T477" s="6"/>
      <c r="U477" s="4"/>
      <c r="V477" s="4"/>
      <c r="W477" s="5"/>
      <c r="X477" s="4"/>
      <c r="Y477" s="8" t="str">
        <f aca="true">IF($D477="","",IF(OR($H477="Complete",$H477="Closed - No Action"),"COMPLETE",IF($C477&lt;TODAY(),"OVERDUE",IF($C477=TODAY(),"DUE TODAY",IF($C477&lt;=TODAY()+'Setup &amp; Lists'!$B$29,"DUE SOON","UPCOMING")))))</f>
        <v/>
      </c>
      <c r="Z477" s="9" t="str">
        <f aca="true">IF($D477="","",IF($C477="","",IF(OR($H477="Complete",$H477="Closed - No Action"),0,$C477-TODAY())))</f>
        <v/>
      </c>
    </row>
    <row r="478" customFormat="false" ht="15" hidden="false" customHeight="false" outlineLevel="0" collapsed="false">
      <c r="A478" s="4"/>
      <c r="B478" s="5"/>
      <c r="C478" s="5"/>
      <c r="D478" s="4"/>
      <c r="E478" s="4"/>
      <c r="F478" s="4"/>
      <c r="G478" s="4"/>
      <c r="H478" s="4"/>
      <c r="I478" s="5"/>
      <c r="J478" s="4"/>
      <c r="K478" s="4"/>
      <c r="L478" s="4"/>
      <c r="M478" s="4"/>
      <c r="N478" s="4"/>
      <c r="O478" s="6"/>
      <c r="P478" s="4"/>
      <c r="Q478" s="7"/>
      <c r="R478" s="4"/>
      <c r="S478" s="4"/>
      <c r="T478" s="6"/>
      <c r="U478" s="4"/>
      <c r="V478" s="4"/>
      <c r="W478" s="5"/>
      <c r="X478" s="4"/>
      <c r="Y478" s="8" t="str">
        <f aca="true">IF($D478="","",IF(OR($H478="Complete",$H478="Closed - No Action"),"COMPLETE",IF($C478&lt;TODAY(),"OVERDUE",IF($C478=TODAY(),"DUE TODAY",IF($C478&lt;=TODAY()+'Setup &amp; Lists'!$B$29,"DUE SOON","UPCOMING")))))</f>
        <v/>
      </c>
      <c r="Z478" s="9" t="str">
        <f aca="true">IF($D478="","",IF($C478="","",IF(OR($H478="Complete",$H478="Closed - No Action"),0,$C478-TODAY())))</f>
        <v/>
      </c>
    </row>
    <row r="479" customFormat="false" ht="15" hidden="false" customHeight="false" outlineLevel="0" collapsed="false">
      <c r="A479" s="4"/>
      <c r="B479" s="5"/>
      <c r="C479" s="5"/>
      <c r="D479" s="4"/>
      <c r="E479" s="4"/>
      <c r="F479" s="4"/>
      <c r="G479" s="4"/>
      <c r="H479" s="4"/>
      <c r="I479" s="5"/>
      <c r="J479" s="4"/>
      <c r="K479" s="4"/>
      <c r="L479" s="4"/>
      <c r="M479" s="4"/>
      <c r="N479" s="4"/>
      <c r="O479" s="6"/>
      <c r="P479" s="4"/>
      <c r="Q479" s="7"/>
      <c r="R479" s="4"/>
      <c r="S479" s="4"/>
      <c r="T479" s="6"/>
      <c r="U479" s="4"/>
      <c r="V479" s="4"/>
      <c r="W479" s="5"/>
      <c r="X479" s="4"/>
      <c r="Y479" s="8" t="str">
        <f aca="true">IF($D479="","",IF(OR($H479="Complete",$H479="Closed - No Action"),"COMPLETE",IF($C479&lt;TODAY(),"OVERDUE",IF($C479=TODAY(),"DUE TODAY",IF($C479&lt;=TODAY()+'Setup &amp; Lists'!$B$29,"DUE SOON","UPCOMING")))))</f>
        <v/>
      </c>
      <c r="Z479" s="9" t="str">
        <f aca="true">IF($D479="","",IF($C479="","",IF(OR($H479="Complete",$H479="Closed - No Action"),0,$C479-TODAY())))</f>
        <v/>
      </c>
    </row>
    <row r="480" customFormat="false" ht="15" hidden="false" customHeight="false" outlineLevel="0" collapsed="false">
      <c r="A480" s="4"/>
      <c r="B480" s="5"/>
      <c r="C480" s="5"/>
      <c r="D480" s="4"/>
      <c r="E480" s="4"/>
      <c r="F480" s="4"/>
      <c r="G480" s="4"/>
      <c r="H480" s="4"/>
      <c r="I480" s="5"/>
      <c r="J480" s="4"/>
      <c r="K480" s="4"/>
      <c r="L480" s="4"/>
      <c r="M480" s="4"/>
      <c r="N480" s="4"/>
      <c r="O480" s="6"/>
      <c r="P480" s="4"/>
      <c r="Q480" s="7"/>
      <c r="R480" s="4"/>
      <c r="S480" s="4"/>
      <c r="T480" s="6"/>
      <c r="U480" s="4"/>
      <c r="V480" s="4"/>
      <c r="W480" s="5"/>
      <c r="X480" s="4"/>
      <c r="Y480" s="8" t="str">
        <f aca="true">IF($D480="","",IF(OR($H480="Complete",$H480="Closed - No Action"),"COMPLETE",IF($C480&lt;TODAY(),"OVERDUE",IF($C480=TODAY(),"DUE TODAY",IF($C480&lt;=TODAY()+'Setup &amp; Lists'!$B$29,"DUE SOON","UPCOMING")))))</f>
        <v/>
      </c>
      <c r="Z480" s="9" t="str">
        <f aca="true">IF($D480="","",IF($C480="","",IF(OR($H480="Complete",$H480="Closed - No Action"),0,$C480-TODAY())))</f>
        <v/>
      </c>
    </row>
    <row r="481" customFormat="false" ht="15" hidden="false" customHeight="false" outlineLevel="0" collapsed="false">
      <c r="A481" s="4"/>
      <c r="B481" s="5"/>
      <c r="C481" s="5"/>
      <c r="D481" s="4"/>
      <c r="E481" s="4"/>
      <c r="F481" s="4"/>
      <c r="G481" s="4"/>
      <c r="H481" s="4"/>
      <c r="I481" s="5"/>
      <c r="J481" s="4"/>
      <c r="K481" s="4"/>
      <c r="L481" s="4"/>
      <c r="M481" s="4"/>
      <c r="N481" s="4"/>
      <c r="O481" s="6"/>
      <c r="P481" s="4"/>
      <c r="Q481" s="7"/>
      <c r="R481" s="4"/>
      <c r="S481" s="4"/>
      <c r="T481" s="6"/>
      <c r="U481" s="4"/>
      <c r="V481" s="4"/>
      <c r="W481" s="5"/>
      <c r="X481" s="4"/>
      <c r="Y481" s="8" t="str">
        <f aca="true">IF($D481="","",IF(OR($H481="Complete",$H481="Closed - No Action"),"COMPLETE",IF($C481&lt;TODAY(),"OVERDUE",IF($C481=TODAY(),"DUE TODAY",IF($C481&lt;=TODAY()+'Setup &amp; Lists'!$B$29,"DUE SOON","UPCOMING")))))</f>
        <v/>
      </c>
      <c r="Z481" s="9" t="str">
        <f aca="true">IF($D481="","",IF($C481="","",IF(OR($H481="Complete",$H481="Closed - No Action"),0,$C481-TODAY())))</f>
        <v/>
      </c>
    </row>
    <row r="482" customFormat="false" ht="15" hidden="false" customHeight="false" outlineLevel="0" collapsed="false">
      <c r="A482" s="4"/>
      <c r="B482" s="5"/>
      <c r="C482" s="5"/>
      <c r="D482" s="4"/>
      <c r="E482" s="4"/>
      <c r="F482" s="4"/>
      <c r="G482" s="4"/>
      <c r="H482" s="4"/>
      <c r="I482" s="5"/>
      <c r="J482" s="4"/>
      <c r="K482" s="4"/>
      <c r="L482" s="4"/>
      <c r="M482" s="4"/>
      <c r="N482" s="4"/>
      <c r="O482" s="6"/>
      <c r="P482" s="4"/>
      <c r="Q482" s="7"/>
      <c r="R482" s="4"/>
      <c r="S482" s="4"/>
      <c r="T482" s="6"/>
      <c r="U482" s="4"/>
      <c r="V482" s="4"/>
      <c r="W482" s="5"/>
      <c r="X482" s="4"/>
      <c r="Y482" s="8" t="str">
        <f aca="true">IF($D482="","",IF(OR($H482="Complete",$H482="Closed - No Action"),"COMPLETE",IF($C482&lt;TODAY(),"OVERDUE",IF($C482=TODAY(),"DUE TODAY",IF($C482&lt;=TODAY()+'Setup &amp; Lists'!$B$29,"DUE SOON","UPCOMING")))))</f>
        <v/>
      </c>
      <c r="Z482" s="9" t="str">
        <f aca="true">IF($D482="","",IF($C482="","",IF(OR($H482="Complete",$H482="Closed - No Action"),0,$C482-TODAY())))</f>
        <v/>
      </c>
    </row>
    <row r="483" customFormat="false" ht="15" hidden="false" customHeight="false" outlineLevel="0" collapsed="false">
      <c r="A483" s="4"/>
      <c r="B483" s="5"/>
      <c r="C483" s="5"/>
      <c r="D483" s="4"/>
      <c r="E483" s="4"/>
      <c r="F483" s="4"/>
      <c r="G483" s="4"/>
      <c r="H483" s="4"/>
      <c r="I483" s="5"/>
      <c r="J483" s="4"/>
      <c r="K483" s="4"/>
      <c r="L483" s="4"/>
      <c r="M483" s="4"/>
      <c r="N483" s="4"/>
      <c r="O483" s="6"/>
      <c r="P483" s="4"/>
      <c r="Q483" s="7"/>
      <c r="R483" s="4"/>
      <c r="S483" s="4"/>
      <c r="T483" s="6"/>
      <c r="U483" s="4"/>
      <c r="V483" s="4"/>
      <c r="W483" s="5"/>
      <c r="X483" s="4"/>
      <c r="Y483" s="8" t="str">
        <f aca="true">IF($D483="","",IF(OR($H483="Complete",$H483="Closed - No Action"),"COMPLETE",IF($C483&lt;TODAY(),"OVERDUE",IF($C483=TODAY(),"DUE TODAY",IF($C483&lt;=TODAY()+'Setup &amp; Lists'!$B$29,"DUE SOON","UPCOMING")))))</f>
        <v/>
      </c>
      <c r="Z483" s="9" t="str">
        <f aca="true">IF($D483="","",IF($C483="","",IF(OR($H483="Complete",$H483="Closed - No Action"),0,$C483-TODAY())))</f>
        <v/>
      </c>
    </row>
    <row r="484" customFormat="false" ht="15" hidden="false" customHeight="false" outlineLevel="0" collapsed="false">
      <c r="A484" s="4"/>
      <c r="B484" s="5"/>
      <c r="C484" s="5"/>
      <c r="D484" s="4"/>
      <c r="E484" s="4"/>
      <c r="F484" s="4"/>
      <c r="G484" s="4"/>
      <c r="H484" s="4"/>
      <c r="I484" s="5"/>
      <c r="J484" s="4"/>
      <c r="K484" s="4"/>
      <c r="L484" s="4"/>
      <c r="M484" s="4"/>
      <c r="N484" s="4"/>
      <c r="O484" s="6"/>
      <c r="P484" s="4"/>
      <c r="Q484" s="7"/>
      <c r="R484" s="4"/>
      <c r="S484" s="4"/>
      <c r="T484" s="6"/>
      <c r="U484" s="4"/>
      <c r="V484" s="4"/>
      <c r="W484" s="5"/>
      <c r="X484" s="4"/>
      <c r="Y484" s="8" t="str">
        <f aca="true">IF($D484="","",IF(OR($H484="Complete",$H484="Closed - No Action"),"COMPLETE",IF($C484&lt;TODAY(),"OVERDUE",IF($C484=TODAY(),"DUE TODAY",IF($C484&lt;=TODAY()+'Setup &amp; Lists'!$B$29,"DUE SOON","UPCOMING")))))</f>
        <v/>
      </c>
      <c r="Z484" s="9" t="str">
        <f aca="true">IF($D484="","",IF($C484="","",IF(OR($H484="Complete",$H484="Closed - No Action"),0,$C484-TODAY())))</f>
        <v/>
      </c>
    </row>
    <row r="485" customFormat="false" ht="15" hidden="false" customHeight="false" outlineLevel="0" collapsed="false">
      <c r="A485" s="4"/>
      <c r="B485" s="5"/>
      <c r="C485" s="5"/>
      <c r="D485" s="4"/>
      <c r="E485" s="4"/>
      <c r="F485" s="4"/>
      <c r="G485" s="4"/>
      <c r="H485" s="4"/>
      <c r="I485" s="5"/>
      <c r="J485" s="4"/>
      <c r="K485" s="4"/>
      <c r="L485" s="4"/>
      <c r="M485" s="4"/>
      <c r="N485" s="4"/>
      <c r="O485" s="6"/>
      <c r="P485" s="4"/>
      <c r="Q485" s="7"/>
      <c r="R485" s="4"/>
      <c r="S485" s="4"/>
      <c r="T485" s="6"/>
      <c r="U485" s="4"/>
      <c r="V485" s="4"/>
      <c r="W485" s="5"/>
      <c r="X485" s="4"/>
      <c r="Y485" s="8" t="str">
        <f aca="true">IF($D485="","",IF(OR($H485="Complete",$H485="Closed - No Action"),"COMPLETE",IF($C485&lt;TODAY(),"OVERDUE",IF($C485=TODAY(),"DUE TODAY",IF($C485&lt;=TODAY()+'Setup &amp; Lists'!$B$29,"DUE SOON","UPCOMING")))))</f>
        <v/>
      </c>
      <c r="Z485" s="9" t="str">
        <f aca="true">IF($D485="","",IF($C485="","",IF(OR($H485="Complete",$H485="Closed - No Action"),0,$C485-TODAY())))</f>
        <v/>
      </c>
    </row>
    <row r="486" customFormat="false" ht="15" hidden="false" customHeight="false" outlineLevel="0" collapsed="false">
      <c r="A486" s="4"/>
      <c r="B486" s="5"/>
      <c r="C486" s="5"/>
      <c r="D486" s="4"/>
      <c r="E486" s="4"/>
      <c r="F486" s="4"/>
      <c r="G486" s="4"/>
      <c r="H486" s="4"/>
      <c r="I486" s="5"/>
      <c r="J486" s="4"/>
      <c r="K486" s="4"/>
      <c r="L486" s="4"/>
      <c r="M486" s="4"/>
      <c r="N486" s="4"/>
      <c r="O486" s="6"/>
      <c r="P486" s="4"/>
      <c r="Q486" s="7"/>
      <c r="R486" s="4"/>
      <c r="S486" s="4"/>
      <c r="T486" s="6"/>
      <c r="U486" s="4"/>
      <c r="V486" s="4"/>
      <c r="W486" s="5"/>
      <c r="X486" s="4"/>
      <c r="Y486" s="8" t="str">
        <f aca="true">IF($D486="","",IF(OR($H486="Complete",$H486="Closed - No Action"),"COMPLETE",IF($C486&lt;TODAY(),"OVERDUE",IF($C486=TODAY(),"DUE TODAY",IF($C486&lt;=TODAY()+'Setup &amp; Lists'!$B$29,"DUE SOON","UPCOMING")))))</f>
        <v/>
      </c>
      <c r="Z486" s="9" t="str">
        <f aca="true">IF($D486="","",IF($C486="","",IF(OR($H486="Complete",$H486="Closed - No Action"),0,$C486-TODAY())))</f>
        <v/>
      </c>
    </row>
    <row r="487" customFormat="false" ht="15" hidden="false" customHeight="false" outlineLevel="0" collapsed="false">
      <c r="A487" s="4"/>
      <c r="B487" s="5"/>
      <c r="C487" s="5"/>
      <c r="D487" s="4"/>
      <c r="E487" s="4"/>
      <c r="F487" s="4"/>
      <c r="G487" s="4"/>
      <c r="H487" s="4"/>
      <c r="I487" s="5"/>
      <c r="J487" s="4"/>
      <c r="K487" s="4"/>
      <c r="L487" s="4"/>
      <c r="M487" s="4"/>
      <c r="N487" s="4"/>
      <c r="O487" s="6"/>
      <c r="P487" s="4"/>
      <c r="Q487" s="7"/>
      <c r="R487" s="4"/>
      <c r="S487" s="4"/>
      <c r="T487" s="6"/>
      <c r="U487" s="4"/>
      <c r="V487" s="4"/>
      <c r="W487" s="5"/>
      <c r="X487" s="4"/>
      <c r="Y487" s="8" t="str">
        <f aca="true">IF($D487="","",IF(OR($H487="Complete",$H487="Closed - No Action"),"COMPLETE",IF($C487&lt;TODAY(),"OVERDUE",IF($C487=TODAY(),"DUE TODAY",IF($C487&lt;=TODAY()+'Setup &amp; Lists'!$B$29,"DUE SOON","UPCOMING")))))</f>
        <v/>
      </c>
      <c r="Z487" s="9" t="str">
        <f aca="true">IF($D487="","",IF($C487="","",IF(OR($H487="Complete",$H487="Closed - No Action"),0,$C487-TODAY())))</f>
        <v/>
      </c>
    </row>
    <row r="488" customFormat="false" ht="15" hidden="false" customHeight="false" outlineLevel="0" collapsed="false">
      <c r="A488" s="4"/>
      <c r="B488" s="5"/>
      <c r="C488" s="5"/>
      <c r="D488" s="4"/>
      <c r="E488" s="4"/>
      <c r="F488" s="4"/>
      <c r="G488" s="4"/>
      <c r="H488" s="4"/>
      <c r="I488" s="5"/>
      <c r="J488" s="4"/>
      <c r="K488" s="4"/>
      <c r="L488" s="4"/>
      <c r="M488" s="4"/>
      <c r="N488" s="4"/>
      <c r="O488" s="6"/>
      <c r="P488" s="4"/>
      <c r="Q488" s="7"/>
      <c r="R488" s="4"/>
      <c r="S488" s="4"/>
      <c r="T488" s="6"/>
      <c r="U488" s="4"/>
      <c r="V488" s="4"/>
      <c r="W488" s="5"/>
      <c r="X488" s="4"/>
      <c r="Y488" s="8" t="str">
        <f aca="true">IF($D488="","",IF(OR($H488="Complete",$H488="Closed - No Action"),"COMPLETE",IF($C488&lt;TODAY(),"OVERDUE",IF($C488=TODAY(),"DUE TODAY",IF($C488&lt;=TODAY()+'Setup &amp; Lists'!$B$29,"DUE SOON","UPCOMING")))))</f>
        <v/>
      </c>
      <c r="Z488" s="9" t="str">
        <f aca="true">IF($D488="","",IF($C488="","",IF(OR($H488="Complete",$H488="Closed - No Action"),0,$C488-TODAY())))</f>
        <v/>
      </c>
    </row>
    <row r="489" customFormat="false" ht="15" hidden="false" customHeight="false" outlineLevel="0" collapsed="false">
      <c r="A489" s="4"/>
      <c r="B489" s="5"/>
      <c r="C489" s="5"/>
      <c r="D489" s="4"/>
      <c r="E489" s="4"/>
      <c r="F489" s="4"/>
      <c r="G489" s="4"/>
      <c r="H489" s="4"/>
      <c r="I489" s="5"/>
      <c r="J489" s="4"/>
      <c r="K489" s="4"/>
      <c r="L489" s="4"/>
      <c r="M489" s="4"/>
      <c r="N489" s="4"/>
      <c r="O489" s="6"/>
      <c r="P489" s="4"/>
      <c r="Q489" s="7"/>
      <c r="R489" s="4"/>
      <c r="S489" s="4"/>
      <c r="T489" s="6"/>
      <c r="U489" s="4"/>
      <c r="V489" s="4"/>
      <c r="W489" s="5"/>
      <c r="X489" s="4"/>
      <c r="Y489" s="8" t="str">
        <f aca="true">IF($D489="","",IF(OR($H489="Complete",$H489="Closed - No Action"),"COMPLETE",IF($C489&lt;TODAY(),"OVERDUE",IF($C489=TODAY(),"DUE TODAY",IF($C489&lt;=TODAY()+'Setup &amp; Lists'!$B$29,"DUE SOON","UPCOMING")))))</f>
        <v/>
      </c>
      <c r="Z489" s="9" t="str">
        <f aca="true">IF($D489="","",IF($C489="","",IF(OR($H489="Complete",$H489="Closed - No Action"),0,$C489-TODAY())))</f>
        <v/>
      </c>
    </row>
    <row r="490" customFormat="false" ht="15" hidden="false" customHeight="false" outlineLevel="0" collapsed="false">
      <c r="A490" s="4"/>
      <c r="B490" s="5"/>
      <c r="C490" s="5"/>
      <c r="D490" s="4"/>
      <c r="E490" s="4"/>
      <c r="F490" s="4"/>
      <c r="G490" s="4"/>
      <c r="H490" s="4"/>
      <c r="I490" s="5"/>
      <c r="J490" s="4"/>
      <c r="K490" s="4"/>
      <c r="L490" s="4"/>
      <c r="M490" s="4"/>
      <c r="N490" s="4"/>
      <c r="O490" s="6"/>
      <c r="P490" s="4"/>
      <c r="Q490" s="7"/>
      <c r="R490" s="4"/>
      <c r="S490" s="4"/>
      <c r="T490" s="6"/>
      <c r="U490" s="4"/>
      <c r="V490" s="4"/>
      <c r="W490" s="5"/>
      <c r="X490" s="4"/>
      <c r="Y490" s="8" t="str">
        <f aca="true">IF($D490="","",IF(OR($H490="Complete",$H490="Closed - No Action"),"COMPLETE",IF($C490&lt;TODAY(),"OVERDUE",IF($C490=TODAY(),"DUE TODAY",IF($C490&lt;=TODAY()+'Setup &amp; Lists'!$B$29,"DUE SOON","UPCOMING")))))</f>
        <v/>
      </c>
      <c r="Z490" s="9" t="str">
        <f aca="true">IF($D490="","",IF($C490="","",IF(OR($H490="Complete",$H490="Closed - No Action"),0,$C490-TODAY())))</f>
        <v/>
      </c>
    </row>
    <row r="491" customFormat="false" ht="15" hidden="false" customHeight="false" outlineLevel="0" collapsed="false">
      <c r="A491" s="4"/>
      <c r="B491" s="5"/>
      <c r="C491" s="5"/>
      <c r="D491" s="4"/>
      <c r="E491" s="4"/>
      <c r="F491" s="4"/>
      <c r="G491" s="4"/>
      <c r="H491" s="4"/>
      <c r="I491" s="5"/>
      <c r="J491" s="4"/>
      <c r="K491" s="4"/>
      <c r="L491" s="4"/>
      <c r="M491" s="4"/>
      <c r="N491" s="4"/>
      <c r="O491" s="6"/>
      <c r="P491" s="4"/>
      <c r="Q491" s="7"/>
      <c r="R491" s="4"/>
      <c r="S491" s="4"/>
      <c r="T491" s="6"/>
      <c r="U491" s="4"/>
      <c r="V491" s="4"/>
      <c r="W491" s="5"/>
      <c r="X491" s="4"/>
      <c r="Y491" s="8" t="str">
        <f aca="true">IF($D491="","",IF(OR($H491="Complete",$H491="Closed - No Action"),"COMPLETE",IF($C491&lt;TODAY(),"OVERDUE",IF($C491=TODAY(),"DUE TODAY",IF($C491&lt;=TODAY()+'Setup &amp; Lists'!$B$29,"DUE SOON","UPCOMING")))))</f>
        <v/>
      </c>
      <c r="Z491" s="9" t="str">
        <f aca="true">IF($D491="","",IF($C491="","",IF(OR($H491="Complete",$H491="Closed - No Action"),0,$C491-TODAY())))</f>
        <v/>
      </c>
    </row>
    <row r="492" customFormat="false" ht="15" hidden="false" customHeight="false" outlineLevel="0" collapsed="false">
      <c r="A492" s="4"/>
      <c r="B492" s="5"/>
      <c r="C492" s="5"/>
      <c r="D492" s="4"/>
      <c r="E492" s="4"/>
      <c r="F492" s="4"/>
      <c r="G492" s="4"/>
      <c r="H492" s="4"/>
      <c r="I492" s="5"/>
      <c r="J492" s="4"/>
      <c r="K492" s="4"/>
      <c r="L492" s="4"/>
      <c r="M492" s="4"/>
      <c r="N492" s="4"/>
      <c r="O492" s="6"/>
      <c r="P492" s="4"/>
      <c r="Q492" s="7"/>
      <c r="R492" s="4"/>
      <c r="S492" s="4"/>
      <c r="T492" s="6"/>
      <c r="U492" s="4"/>
      <c r="V492" s="4"/>
      <c r="W492" s="5"/>
      <c r="X492" s="4"/>
      <c r="Y492" s="8" t="str">
        <f aca="true">IF($D492="","",IF(OR($H492="Complete",$H492="Closed - No Action"),"COMPLETE",IF($C492&lt;TODAY(),"OVERDUE",IF($C492=TODAY(),"DUE TODAY",IF($C492&lt;=TODAY()+'Setup &amp; Lists'!$B$29,"DUE SOON","UPCOMING")))))</f>
        <v/>
      </c>
      <c r="Z492" s="9" t="str">
        <f aca="true">IF($D492="","",IF($C492="","",IF(OR($H492="Complete",$H492="Closed - No Action"),0,$C492-TODAY())))</f>
        <v/>
      </c>
    </row>
    <row r="493" customFormat="false" ht="15" hidden="false" customHeight="false" outlineLevel="0" collapsed="false">
      <c r="A493" s="4"/>
      <c r="B493" s="5"/>
      <c r="C493" s="5"/>
      <c r="D493" s="4"/>
      <c r="E493" s="4"/>
      <c r="F493" s="4"/>
      <c r="G493" s="4"/>
      <c r="H493" s="4"/>
      <c r="I493" s="5"/>
      <c r="J493" s="4"/>
      <c r="K493" s="4"/>
      <c r="L493" s="4"/>
      <c r="M493" s="4"/>
      <c r="N493" s="4"/>
      <c r="O493" s="6"/>
      <c r="P493" s="4"/>
      <c r="Q493" s="7"/>
      <c r="R493" s="4"/>
      <c r="S493" s="4"/>
      <c r="T493" s="6"/>
      <c r="U493" s="4"/>
      <c r="V493" s="4"/>
      <c r="W493" s="5"/>
      <c r="X493" s="4"/>
      <c r="Y493" s="8" t="str">
        <f aca="true">IF($D493="","",IF(OR($H493="Complete",$H493="Closed - No Action"),"COMPLETE",IF($C493&lt;TODAY(),"OVERDUE",IF($C493=TODAY(),"DUE TODAY",IF($C493&lt;=TODAY()+'Setup &amp; Lists'!$B$29,"DUE SOON","UPCOMING")))))</f>
        <v/>
      </c>
      <c r="Z493" s="9" t="str">
        <f aca="true">IF($D493="","",IF($C493="","",IF(OR($H493="Complete",$H493="Closed - No Action"),0,$C493-TODAY())))</f>
        <v/>
      </c>
    </row>
    <row r="494" customFormat="false" ht="15" hidden="false" customHeight="false" outlineLevel="0" collapsed="false">
      <c r="A494" s="4"/>
      <c r="B494" s="5"/>
      <c r="C494" s="5"/>
      <c r="D494" s="4"/>
      <c r="E494" s="4"/>
      <c r="F494" s="4"/>
      <c r="G494" s="4"/>
      <c r="H494" s="4"/>
      <c r="I494" s="5"/>
      <c r="J494" s="4"/>
      <c r="K494" s="4"/>
      <c r="L494" s="4"/>
      <c r="M494" s="4"/>
      <c r="N494" s="4"/>
      <c r="O494" s="6"/>
      <c r="P494" s="4"/>
      <c r="Q494" s="7"/>
      <c r="R494" s="4"/>
      <c r="S494" s="4"/>
      <c r="T494" s="6"/>
      <c r="U494" s="4"/>
      <c r="V494" s="4"/>
      <c r="W494" s="5"/>
      <c r="X494" s="4"/>
      <c r="Y494" s="8" t="str">
        <f aca="true">IF($D494="","",IF(OR($H494="Complete",$H494="Closed - No Action"),"COMPLETE",IF($C494&lt;TODAY(),"OVERDUE",IF($C494=TODAY(),"DUE TODAY",IF($C494&lt;=TODAY()+'Setup &amp; Lists'!$B$29,"DUE SOON","UPCOMING")))))</f>
        <v/>
      </c>
      <c r="Z494" s="9" t="str">
        <f aca="true">IF($D494="","",IF($C494="","",IF(OR($H494="Complete",$H494="Closed - No Action"),0,$C494-TODAY())))</f>
        <v/>
      </c>
    </row>
    <row r="495" customFormat="false" ht="15" hidden="false" customHeight="false" outlineLevel="0" collapsed="false">
      <c r="A495" s="4"/>
      <c r="B495" s="5"/>
      <c r="C495" s="5"/>
      <c r="D495" s="4"/>
      <c r="E495" s="4"/>
      <c r="F495" s="4"/>
      <c r="G495" s="4"/>
      <c r="H495" s="4"/>
      <c r="I495" s="5"/>
      <c r="J495" s="4"/>
      <c r="K495" s="4"/>
      <c r="L495" s="4"/>
      <c r="M495" s="4"/>
      <c r="N495" s="4"/>
      <c r="O495" s="6"/>
      <c r="P495" s="4"/>
      <c r="Q495" s="7"/>
      <c r="R495" s="4"/>
      <c r="S495" s="4"/>
      <c r="T495" s="6"/>
      <c r="U495" s="4"/>
      <c r="V495" s="4"/>
      <c r="W495" s="5"/>
      <c r="X495" s="4"/>
      <c r="Y495" s="8" t="str">
        <f aca="true">IF($D495="","",IF(OR($H495="Complete",$H495="Closed - No Action"),"COMPLETE",IF($C495&lt;TODAY(),"OVERDUE",IF($C495=TODAY(),"DUE TODAY",IF($C495&lt;=TODAY()+'Setup &amp; Lists'!$B$29,"DUE SOON","UPCOMING")))))</f>
        <v/>
      </c>
      <c r="Z495" s="9" t="str">
        <f aca="true">IF($D495="","",IF($C495="","",IF(OR($H495="Complete",$H495="Closed - No Action"),0,$C495-TODAY())))</f>
        <v/>
      </c>
    </row>
    <row r="496" customFormat="false" ht="15" hidden="false" customHeight="false" outlineLevel="0" collapsed="false">
      <c r="A496" s="4"/>
      <c r="B496" s="5"/>
      <c r="C496" s="5"/>
      <c r="D496" s="4"/>
      <c r="E496" s="4"/>
      <c r="F496" s="4"/>
      <c r="G496" s="4"/>
      <c r="H496" s="4"/>
      <c r="I496" s="5"/>
      <c r="J496" s="4"/>
      <c r="K496" s="4"/>
      <c r="L496" s="4"/>
      <c r="M496" s="4"/>
      <c r="N496" s="4"/>
      <c r="O496" s="6"/>
      <c r="P496" s="4"/>
      <c r="Q496" s="7"/>
      <c r="R496" s="4"/>
      <c r="S496" s="4"/>
      <c r="T496" s="6"/>
      <c r="U496" s="4"/>
      <c r="V496" s="4"/>
      <c r="W496" s="5"/>
      <c r="X496" s="4"/>
      <c r="Y496" s="8" t="str">
        <f aca="true">IF($D496="","",IF(OR($H496="Complete",$H496="Closed - No Action"),"COMPLETE",IF($C496&lt;TODAY(),"OVERDUE",IF($C496=TODAY(),"DUE TODAY",IF($C496&lt;=TODAY()+'Setup &amp; Lists'!$B$29,"DUE SOON","UPCOMING")))))</f>
        <v/>
      </c>
      <c r="Z496" s="9" t="str">
        <f aca="true">IF($D496="","",IF($C496="","",IF(OR($H496="Complete",$H496="Closed - No Action"),0,$C496-TODAY())))</f>
        <v/>
      </c>
    </row>
    <row r="497" customFormat="false" ht="15" hidden="false" customHeight="false" outlineLevel="0" collapsed="false">
      <c r="A497" s="4"/>
      <c r="B497" s="5"/>
      <c r="C497" s="5"/>
      <c r="D497" s="4"/>
      <c r="E497" s="4"/>
      <c r="F497" s="4"/>
      <c r="G497" s="4"/>
      <c r="H497" s="4"/>
      <c r="I497" s="5"/>
      <c r="J497" s="4"/>
      <c r="K497" s="4"/>
      <c r="L497" s="4"/>
      <c r="M497" s="4"/>
      <c r="N497" s="4"/>
      <c r="O497" s="6"/>
      <c r="P497" s="4"/>
      <c r="Q497" s="7"/>
      <c r="R497" s="4"/>
      <c r="S497" s="4"/>
      <c r="T497" s="6"/>
      <c r="U497" s="4"/>
      <c r="V497" s="4"/>
      <c r="W497" s="5"/>
      <c r="X497" s="4"/>
      <c r="Y497" s="8" t="str">
        <f aca="true">IF($D497="","",IF(OR($H497="Complete",$H497="Closed - No Action"),"COMPLETE",IF($C497&lt;TODAY(),"OVERDUE",IF($C497=TODAY(),"DUE TODAY",IF($C497&lt;=TODAY()+'Setup &amp; Lists'!$B$29,"DUE SOON","UPCOMING")))))</f>
        <v/>
      </c>
      <c r="Z497" s="9" t="str">
        <f aca="true">IF($D497="","",IF($C497="","",IF(OR($H497="Complete",$H497="Closed - No Action"),0,$C497-TODAY())))</f>
        <v/>
      </c>
    </row>
    <row r="498" customFormat="false" ht="15" hidden="false" customHeight="false" outlineLevel="0" collapsed="false">
      <c r="A498" s="4"/>
      <c r="B498" s="5"/>
      <c r="C498" s="5"/>
      <c r="D498" s="4"/>
      <c r="E498" s="4"/>
      <c r="F498" s="4"/>
      <c r="G498" s="4"/>
      <c r="H498" s="4"/>
      <c r="I498" s="5"/>
      <c r="J498" s="4"/>
      <c r="K498" s="4"/>
      <c r="L498" s="4"/>
      <c r="M498" s="4"/>
      <c r="N498" s="4"/>
      <c r="O498" s="6"/>
      <c r="P498" s="4"/>
      <c r="Q498" s="7"/>
      <c r="R498" s="4"/>
      <c r="S498" s="4"/>
      <c r="T498" s="6"/>
      <c r="U498" s="4"/>
      <c r="V498" s="4"/>
      <c r="W498" s="5"/>
      <c r="X498" s="4"/>
      <c r="Y498" s="8" t="str">
        <f aca="true">IF($D498="","",IF(OR($H498="Complete",$H498="Closed - No Action"),"COMPLETE",IF($C498&lt;TODAY(),"OVERDUE",IF($C498=TODAY(),"DUE TODAY",IF($C498&lt;=TODAY()+'Setup &amp; Lists'!$B$29,"DUE SOON","UPCOMING")))))</f>
        <v/>
      </c>
      <c r="Z498" s="9" t="str">
        <f aca="true">IF($D498="","",IF($C498="","",IF(OR($H498="Complete",$H498="Closed - No Action"),0,$C498-TODAY())))</f>
        <v/>
      </c>
    </row>
    <row r="499" customFormat="false" ht="15" hidden="false" customHeight="false" outlineLevel="0" collapsed="false">
      <c r="A499" s="4"/>
      <c r="B499" s="5"/>
      <c r="C499" s="5"/>
      <c r="D499" s="4"/>
      <c r="E499" s="4"/>
      <c r="F499" s="4"/>
      <c r="G499" s="4"/>
      <c r="H499" s="4"/>
      <c r="I499" s="5"/>
      <c r="J499" s="4"/>
      <c r="K499" s="4"/>
      <c r="L499" s="4"/>
      <c r="M499" s="4"/>
      <c r="N499" s="4"/>
      <c r="O499" s="6"/>
      <c r="P499" s="4"/>
      <c r="Q499" s="7"/>
      <c r="R499" s="4"/>
      <c r="S499" s="4"/>
      <c r="T499" s="6"/>
      <c r="U499" s="4"/>
      <c r="V499" s="4"/>
      <c r="W499" s="5"/>
      <c r="X499" s="4"/>
      <c r="Y499" s="8" t="str">
        <f aca="true">IF($D499="","",IF(OR($H499="Complete",$H499="Closed - No Action"),"COMPLETE",IF($C499&lt;TODAY(),"OVERDUE",IF($C499=TODAY(),"DUE TODAY",IF($C499&lt;=TODAY()+'Setup &amp; Lists'!$B$29,"DUE SOON","UPCOMING")))))</f>
        <v/>
      </c>
      <c r="Z499" s="9" t="str">
        <f aca="true">IF($D499="","",IF($C499="","",IF(OR($H499="Complete",$H499="Closed - No Action"),0,$C499-TODAY())))</f>
        <v/>
      </c>
    </row>
    <row r="500" customFormat="false" ht="15" hidden="false" customHeight="false" outlineLevel="0" collapsed="false">
      <c r="A500" s="4"/>
      <c r="B500" s="5"/>
      <c r="C500" s="5"/>
      <c r="D500" s="4"/>
      <c r="E500" s="4"/>
      <c r="F500" s="4"/>
      <c r="G500" s="4"/>
      <c r="H500" s="4"/>
      <c r="I500" s="5"/>
      <c r="J500" s="4"/>
      <c r="K500" s="4"/>
      <c r="L500" s="4"/>
      <c r="M500" s="4"/>
      <c r="N500" s="4"/>
      <c r="O500" s="6"/>
      <c r="P500" s="4"/>
      <c r="Q500" s="7"/>
      <c r="R500" s="4"/>
      <c r="S500" s="4"/>
      <c r="T500" s="6"/>
      <c r="U500" s="4"/>
      <c r="V500" s="4"/>
      <c r="W500" s="5"/>
      <c r="X500" s="4"/>
      <c r="Y500" s="8" t="str">
        <f aca="true">IF($D500="","",IF(OR($H500="Complete",$H500="Closed - No Action"),"COMPLETE",IF($C500&lt;TODAY(),"OVERDUE",IF($C500=TODAY(),"DUE TODAY",IF($C500&lt;=TODAY()+'Setup &amp; Lists'!$B$29,"DUE SOON","UPCOMING")))))</f>
        <v/>
      </c>
      <c r="Z500" s="9" t="str">
        <f aca="true">IF($D500="","",IF($C500="","",IF(OR($H500="Complete",$H500="Closed - No Action"),0,$C500-TODAY())))</f>
        <v/>
      </c>
    </row>
    <row r="501" customFormat="false" ht="15" hidden="false" customHeight="false" outlineLevel="0" collapsed="false">
      <c r="A501" s="4"/>
      <c r="B501" s="5"/>
      <c r="C501" s="5"/>
      <c r="D501" s="4"/>
      <c r="E501" s="4"/>
      <c r="F501" s="4"/>
      <c r="G501" s="4"/>
      <c r="H501" s="4"/>
      <c r="I501" s="5"/>
      <c r="J501" s="4"/>
      <c r="K501" s="4"/>
      <c r="L501" s="4"/>
      <c r="M501" s="4"/>
      <c r="N501" s="4"/>
      <c r="O501" s="6"/>
      <c r="P501" s="4"/>
      <c r="Q501" s="7"/>
      <c r="R501" s="4"/>
      <c r="S501" s="4"/>
      <c r="T501" s="6"/>
      <c r="U501" s="4"/>
      <c r="V501" s="4"/>
      <c r="W501" s="5"/>
      <c r="X501" s="4"/>
      <c r="Y501" s="8" t="str">
        <f aca="true">IF($D501="","",IF(OR($H501="Complete",$H501="Closed - No Action"),"COMPLETE",IF($C501&lt;TODAY(),"OVERDUE",IF($C501=TODAY(),"DUE TODAY",IF($C501&lt;=TODAY()+'Setup &amp; Lists'!$B$29,"DUE SOON","UPCOMING")))))</f>
        <v/>
      </c>
      <c r="Z501" s="9" t="str">
        <f aca="true">IF($D501="","",IF($C501="","",IF(OR($H501="Complete",$H501="Closed - No Action"),0,$C501-TODAY())))</f>
        <v/>
      </c>
    </row>
    <row r="502" customFormat="false" ht="15" hidden="false" customHeight="false" outlineLevel="0" collapsed="false">
      <c r="A502" s="4"/>
      <c r="B502" s="5"/>
      <c r="C502" s="5"/>
      <c r="D502" s="4"/>
      <c r="E502" s="4"/>
      <c r="F502" s="4"/>
      <c r="G502" s="4"/>
      <c r="H502" s="4"/>
      <c r="I502" s="5"/>
      <c r="J502" s="4"/>
      <c r="K502" s="4"/>
      <c r="L502" s="4"/>
      <c r="M502" s="4"/>
      <c r="N502" s="4"/>
      <c r="O502" s="6"/>
      <c r="P502" s="4"/>
      <c r="Q502" s="7"/>
      <c r="R502" s="4"/>
      <c r="S502" s="4"/>
      <c r="T502" s="6"/>
      <c r="U502" s="4"/>
      <c r="V502" s="4"/>
      <c r="W502" s="5"/>
      <c r="X502" s="4"/>
      <c r="Y502" s="8" t="str">
        <f aca="true">IF($D502="","",IF(OR($H502="Complete",$H502="Closed - No Action"),"COMPLETE",IF($C502&lt;TODAY(),"OVERDUE",IF($C502=TODAY(),"DUE TODAY",IF($C502&lt;=TODAY()+'Setup &amp; Lists'!$B$29,"DUE SOON","UPCOMING")))))</f>
        <v/>
      </c>
      <c r="Z502" s="9" t="str">
        <f aca="true">IF($D502="","",IF($C502="","",IF(OR($H502="Complete",$H502="Closed - No Action"),0,$C502-TODAY())))</f>
        <v/>
      </c>
    </row>
    <row r="503" customFormat="false" ht="15" hidden="false" customHeight="false" outlineLevel="0" collapsed="false">
      <c r="A503" s="4"/>
      <c r="B503" s="5"/>
      <c r="C503" s="5"/>
      <c r="D503" s="4"/>
      <c r="E503" s="4"/>
      <c r="F503" s="4"/>
      <c r="G503" s="4"/>
      <c r="H503" s="4"/>
      <c r="I503" s="5"/>
      <c r="J503" s="4"/>
      <c r="K503" s="4"/>
      <c r="L503" s="4"/>
      <c r="M503" s="4"/>
      <c r="N503" s="4"/>
      <c r="O503" s="6"/>
      <c r="P503" s="4"/>
      <c r="Q503" s="7"/>
      <c r="R503" s="4"/>
      <c r="S503" s="4"/>
      <c r="T503" s="6"/>
      <c r="U503" s="4"/>
      <c r="V503" s="4"/>
      <c r="W503" s="5"/>
      <c r="X503" s="4"/>
      <c r="Y503" s="8" t="str">
        <f aca="true">IF($D503="","",IF(OR($H503="Complete",$H503="Closed - No Action"),"COMPLETE",IF($C503&lt;TODAY(),"OVERDUE",IF($C503=TODAY(),"DUE TODAY",IF($C503&lt;=TODAY()+'Setup &amp; Lists'!$B$29,"DUE SOON","UPCOMING")))))</f>
        <v/>
      </c>
      <c r="Z503" s="9" t="str">
        <f aca="true">IF($D503="","",IF($C503="","",IF(OR($H503="Complete",$H503="Closed - No Action"),0,$C503-TODAY())))</f>
        <v/>
      </c>
    </row>
    <row r="504" customFormat="false" ht="15" hidden="false" customHeight="false" outlineLevel="0" collapsed="false">
      <c r="A504" s="4"/>
      <c r="B504" s="5"/>
      <c r="C504" s="5"/>
      <c r="D504" s="4"/>
      <c r="E504" s="4"/>
      <c r="F504" s="4"/>
      <c r="G504" s="4"/>
      <c r="H504" s="4"/>
      <c r="I504" s="5"/>
      <c r="J504" s="4"/>
      <c r="K504" s="4"/>
      <c r="L504" s="4"/>
      <c r="M504" s="4"/>
      <c r="N504" s="4"/>
      <c r="O504" s="6"/>
      <c r="P504" s="4"/>
      <c r="Q504" s="7"/>
      <c r="R504" s="4"/>
      <c r="S504" s="4"/>
      <c r="T504" s="6"/>
      <c r="U504" s="4"/>
      <c r="V504" s="4"/>
      <c r="W504" s="5"/>
      <c r="X504" s="4"/>
      <c r="Y504" s="8" t="str">
        <f aca="true">IF($D504="","",IF(OR($H504="Complete",$H504="Closed - No Action"),"COMPLETE",IF($C504&lt;TODAY(),"OVERDUE",IF($C504=TODAY(),"DUE TODAY",IF($C504&lt;=TODAY()+'Setup &amp; Lists'!$B$29,"DUE SOON","UPCOMING")))))</f>
        <v/>
      </c>
      <c r="Z504" s="9" t="str">
        <f aca="true">IF($D504="","",IF($C504="","",IF(OR($H504="Complete",$H504="Closed - No Action"),0,$C504-TODAY())))</f>
        <v/>
      </c>
    </row>
  </sheetData>
  <autoFilter ref="A4:Z504"/>
  <mergeCells count="2">
    <mergeCell ref="A1:Z1"/>
    <mergeCell ref="A2:Z2"/>
  </mergeCells>
  <conditionalFormatting sqref="Y5:Y504">
    <cfRule type="expression" priority="2" aboveAverage="0" equalAverage="0" bottom="0" percent="0" rank="0" text="" dxfId="8">
      <formula>$Y5="OVERDUE"</formula>
    </cfRule>
    <cfRule type="expression" priority="3" aboveAverage="0" equalAverage="0" bottom="0" percent="0" rank="0" text="" dxfId="9">
      <formula>$Y5="DUE TODAY"</formula>
    </cfRule>
    <cfRule type="expression" priority="4" aboveAverage="0" equalAverage="0" bottom="0" percent="0" rank="0" text="" dxfId="10">
      <formula>$Y5="DUE SOON"</formula>
    </cfRule>
    <cfRule type="expression" priority="5" aboveAverage="0" equalAverage="0" bottom="0" percent="0" rank="0" text="" dxfId="11">
      <formula>$Y5="COMPLETE"</formula>
    </cfRule>
  </conditionalFormatting>
  <dataValidations count="9">
    <dataValidation allowBlank="true" errorStyle="stop" operator="between" showDropDown="false" showErrorMessage="false" showInputMessage="false" sqref="E5:E504" type="list">
      <formula1>'Setup &amp; Lists'!$A$10:$A$24</formula1>
      <formula2>0</formula2>
    </dataValidation>
    <dataValidation allowBlank="true" errorStyle="stop" operator="between" showDropDown="false" showErrorMessage="false" showInputMessage="false" sqref="F5:F504" type="list">
      <formula1>'Setup &amp; Lists'!$I$10:$I$15</formula1>
      <formula2>0</formula2>
    </dataValidation>
    <dataValidation allowBlank="true" errorStyle="stop" operator="between" showDropDown="false" showErrorMessage="false" showInputMessage="false" sqref="G5:G504" type="list">
      <formula1>'Setup &amp; Lists'!$C$10:$C$12</formula1>
      <formula2>0</formula2>
    </dataValidation>
    <dataValidation allowBlank="true" errorStyle="stop" operator="between" showDropDown="false" showErrorMessage="false" showInputMessage="false" sqref="H5:H504" type="list">
      <formula1>'Setup &amp; Lists'!$B$10:$B$14</formula1>
      <formula2>0</formula2>
    </dataValidation>
    <dataValidation allowBlank="true" errorStyle="stop" operator="between" showDropDown="false" showErrorMessage="false" showInputMessage="false" sqref="M5:M504" type="list">
      <formula1>'Setup &amp; Lists'!$G$10:$G$17</formula1>
      <formula2>0</formula2>
    </dataValidation>
    <dataValidation allowBlank="true" errorStyle="stop" operator="between" showDropDown="false" showErrorMessage="false" showInputMessage="false" sqref="N5:N504" type="list">
      <formula1>'Setup &amp; Lists'!$H$10:$H$16</formula1>
      <formula2>0</formula2>
    </dataValidation>
    <dataValidation allowBlank="true" errorStyle="stop" operator="between" showDropDown="false" showErrorMessage="false" showInputMessage="false" sqref="S5:S504" type="list">
      <formula1>'Setup &amp; Lists'!$D$10:$D$13</formula1>
      <formula2>0</formula2>
    </dataValidation>
    <dataValidation allowBlank="true" errorStyle="stop" operator="between" showDropDown="false" showErrorMessage="false" showInputMessage="false" sqref="U5:U504" type="list">
      <formula1>'Setup &amp; Lists'!$E$10:$E$24</formula1>
      <formula2>0</formula2>
    </dataValidation>
    <dataValidation allowBlank="true" errorStyle="stop" operator="between" showDropDown="false" showErrorMessage="false" showInputMessage="false" sqref="V5:V504" type="list">
      <formula1>'Setup &amp; Lists'!$F$10:$F$11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8" min="4" style="0" width="18"/>
  </cols>
  <sheetData>
    <row r="1" customFormat="false" ht="25.5" hidden="false" customHeight="true" outlineLevel="0" collapsed="false">
      <c r="A1" s="1" t="s">
        <v>136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0" t="s">
        <v>137</v>
      </c>
      <c r="B2" s="10"/>
      <c r="C2" s="10"/>
      <c r="D2" s="10"/>
      <c r="E2" s="10"/>
      <c r="F2" s="10"/>
      <c r="G2" s="10"/>
      <c r="H2" s="10"/>
    </row>
    <row r="4" customFormat="false" ht="15" hidden="false" customHeight="false" outlineLevel="0" collapsed="false">
      <c r="A4" s="11" t="s">
        <v>138</v>
      </c>
      <c r="B4" s="11"/>
      <c r="C4" s="11" t="s">
        <v>139</v>
      </c>
      <c r="D4" s="11"/>
      <c r="E4" s="11" t="s">
        <v>140</v>
      </c>
      <c r="F4" s="11"/>
      <c r="G4" s="11" t="s">
        <v>141</v>
      </c>
      <c r="H4" s="11"/>
    </row>
    <row r="5" customFormat="false" ht="18.55" hidden="false" customHeight="false" outlineLevel="0" collapsed="false">
      <c r="A5" s="12" t="n">
        <f aca="false">COUNTIFS('Follow-Up Log'!$D$5:$D$504,"&lt;&gt;",'Follow-Up Log'!$H$5:$H$504,"&lt;&gt;Complete",'Follow-Up Log'!$H$5:$H$504,"&lt;&gt;Closed - No Action")</f>
        <v>8</v>
      </c>
      <c r="B5" s="12"/>
      <c r="C5" s="12" t="n">
        <f aca="false">COUNTIF('Follow-Up Log'!$Y$5:$Y$504,"OVERDUE")</f>
        <v>3</v>
      </c>
      <c r="D5" s="12"/>
      <c r="E5" s="12" t="n">
        <f aca="true">COUNTIFS('Follow-Up Log'!$D$5:$D$504,"&lt;&gt;",'Follow-Up Log'!$C$5:$C$504,"&gt;="&amp;TODAY(),'Follow-Up Log'!$C$5:$C$504,"&lt;="&amp;TODAY()+7,'Follow-Up Log'!$H$5:$H$504,"&lt;&gt;Complete",'Follow-Up Log'!$H$5:$H$504,"&lt;&gt;Closed - No Action")</f>
        <v>5</v>
      </c>
      <c r="F5" s="12"/>
      <c r="G5" s="12" t="n">
        <f aca="false">COUNTIFS('Follow-Up Log'!$D$5:$D$504,"&lt;&gt;",'Follow-Up Log'!$R$5:$R$504,"High",'Follow-Up Log'!$H$5:$H$504,"&lt;&gt;Complete")</f>
        <v>0</v>
      </c>
      <c r="H5" s="12"/>
    </row>
    <row r="7" customFormat="false" ht="15" hidden="false" customHeight="false" outlineLevel="0" collapsed="false">
      <c r="A7" s="11" t="s">
        <v>142</v>
      </c>
      <c r="B7" s="11"/>
      <c r="C7" s="11" t="s">
        <v>143</v>
      </c>
      <c r="D7" s="11"/>
      <c r="E7" s="11" t="s">
        <v>144</v>
      </c>
      <c r="F7" s="11"/>
      <c r="G7" s="11" t="s">
        <v>145</v>
      </c>
      <c r="H7" s="11"/>
    </row>
    <row r="8" customFormat="false" ht="18.55" hidden="false" customHeight="false" outlineLevel="0" collapsed="false">
      <c r="A8" s="13" t="n">
        <f aca="false">SUMIFS('Follow-Up Log'!$T$5:$T$504,'Follow-Up Log'!$R$5:$R$504,"High",'Follow-Up Log'!$H$5:$H$504,"&lt;&gt;Complete")</f>
        <v>0</v>
      </c>
      <c r="B8" s="13"/>
      <c r="C8" s="12" t="n">
        <f aca="true">COUNTIFS('Follow-Up Log'!$U$5:$U$504,"Review Received",'Follow-Up Log'!$W$5:$W$504,"&gt;="&amp;EOMONTH(TODAY(),-1)+1,'Follow-Up Log'!$W$5:$W$504,"&lt;="&amp;EOMONTH(TODAY(),0))</f>
        <v>0</v>
      </c>
      <c r="D8" s="12"/>
      <c r="E8" s="12" t="n">
        <f aca="true">COUNTIFS('Follow-Up Log'!$U$5:$U$504,"Rebooked",'Follow-Up Log'!$W$5:$W$504,"&gt;="&amp;EOMONTH(TODAY(),-1)+1,'Follow-Up Log'!$W$5:$W$504,"&lt;="&amp;EOMONTH(TODAY(),0))</f>
        <v>0</v>
      </c>
      <c r="F8" s="12"/>
      <c r="G8" s="12" t="n">
        <f aca="true">COUNTIFS('Follow-Up Log'!$U$5:$U$504,"Renewed",'Follow-Up Log'!$W$5:$W$504,"&gt;="&amp;EOMONTH(TODAY(),-1)+1,'Follow-Up Log'!$W$5:$W$504,"&lt;="&amp;EOMONTH(TODAY(),0))</f>
        <v>0</v>
      </c>
      <c r="H8" s="12"/>
    </row>
    <row r="11" customFormat="false" ht="19.5" hidden="false" customHeight="true" outlineLevel="0" collapsed="false">
      <c r="A11" s="14" t="s">
        <v>146</v>
      </c>
      <c r="B11" s="14"/>
      <c r="C11" s="14"/>
      <c r="D11" s="14"/>
      <c r="F11" s="14" t="s">
        <v>147</v>
      </c>
      <c r="G11" s="14"/>
      <c r="H11" s="14"/>
    </row>
    <row r="12" customFormat="false" ht="15" hidden="false" customHeight="false" outlineLevel="0" collapsed="false">
      <c r="A12" s="3" t="s">
        <v>6</v>
      </c>
      <c r="B12" s="3" t="s">
        <v>33</v>
      </c>
      <c r="C12" s="3" t="s">
        <v>139</v>
      </c>
      <c r="D12" s="3" t="s">
        <v>148</v>
      </c>
      <c r="F12" s="3" t="s">
        <v>8</v>
      </c>
      <c r="G12" s="3" t="s">
        <v>33</v>
      </c>
      <c r="H12" s="3" t="s">
        <v>139</v>
      </c>
    </row>
    <row r="13" customFormat="false" ht="15" hidden="false" customHeight="false" outlineLevel="0" collapsed="false">
      <c r="A13" s="15" t="s">
        <v>30</v>
      </c>
      <c r="B13" s="0" t="n">
        <f aca="false">COUNTIFS('Follow-Up Log'!$E$5:$E$504,$A13,'Follow-Up Log'!$H$5:$H$504,"&lt;&gt;Complete",'Follow-Up Log'!$H$5:$H$504,"&lt;&gt;Closed - No Action")</f>
        <v>1</v>
      </c>
      <c r="C13" s="0" t="n">
        <f aca="false">COUNTIFS('Follow-Up Log'!$E$5:$E$504,$A13,'Follow-Up Log'!$Y$5:$Y$504,"OVERDUE")</f>
        <v>0</v>
      </c>
      <c r="D13" s="0" t="n">
        <f aca="false">COUNTIFS('Follow-Up Log'!$E$5:$E$504,$A13,'Follow-Up Log'!$G$5:$G$504,"High",'Follow-Up Log'!$H$5:$H$504,"&lt;&gt;Complete",'Follow-Up Log'!$H$5:$H$504,"&lt;&gt;Closed - No Action")</f>
        <v>0</v>
      </c>
      <c r="F13" s="15" t="s">
        <v>48</v>
      </c>
      <c r="G13" s="0" t="n">
        <f aca="false">COUNTIFS('Follow-Up Log'!$G$5:$G$504,$F13,'Follow-Up Log'!$H$5:$H$504,"&lt;&gt;Complete",'Follow-Up Log'!$H$5:$H$504,"&lt;&gt;Closed - No Action")</f>
        <v>3</v>
      </c>
      <c r="H13" s="0" t="n">
        <f aca="false">COUNTIFS('Follow-Up Log'!$G$5:$G$504,$F13,'Follow-Up Log'!$Y$5:$Y$504,"OVERDUE")</f>
        <v>2</v>
      </c>
    </row>
    <row r="14" customFormat="false" ht="15" hidden="false" customHeight="false" outlineLevel="0" collapsed="false">
      <c r="A14" s="15" t="s">
        <v>149</v>
      </c>
      <c r="B14" s="0" t="n">
        <f aca="false">COUNTIFS('Follow-Up Log'!$E$5:$E$504,$A14,'Follow-Up Log'!$H$5:$H$504,"&lt;&gt;Complete",'Follow-Up Log'!$H$5:$H$504,"&lt;&gt;Closed - No Action")</f>
        <v>0</v>
      </c>
      <c r="C14" s="0" t="n">
        <f aca="false">COUNTIFS('Follow-Up Log'!$E$5:$E$504,$A14,'Follow-Up Log'!$Y$5:$Y$504,"OVERDUE")</f>
        <v>0</v>
      </c>
      <c r="D14" s="0" t="n">
        <f aca="false">COUNTIFS('Follow-Up Log'!$E$5:$E$504,$A14,'Follow-Up Log'!$G$5:$G$504,"High",'Follow-Up Log'!$H$5:$H$504,"&lt;&gt;Complete",'Follow-Up Log'!$H$5:$H$504,"&lt;&gt;Closed - No Action")</f>
        <v>0</v>
      </c>
      <c r="F14" s="15" t="s">
        <v>32</v>
      </c>
      <c r="G14" s="0" t="n">
        <f aca="false">COUNTIFS('Follow-Up Log'!$G$5:$G$504,$F14,'Follow-Up Log'!$H$5:$H$504,"&lt;&gt;Complete",'Follow-Up Log'!$H$5:$H$504,"&lt;&gt;Closed - No Action")</f>
        <v>2</v>
      </c>
      <c r="H14" s="0" t="n">
        <f aca="false">COUNTIFS('Follow-Up Log'!$G$5:$G$504,$F14,'Follow-Up Log'!$Y$5:$Y$504,"OVERDUE")</f>
        <v>1</v>
      </c>
    </row>
    <row r="15" customFormat="false" ht="15" hidden="false" customHeight="false" outlineLevel="0" collapsed="false">
      <c r="A15" s="15" t="s">
        <v>46</v>
      </c>
      <c r="B15" s="0" t="n">
        <f aca="false">COUNTIFS('Follow-Up Log'!$E$5:$E$504,$A15,'Follow-Up Log'!$H$5:$H$504,"&lt;&gt;Complete",'Follow-Up Log'!$H$5:$H$504,"&lt;&gt;Closed - No Action")</f>
        <v>1</v>
      </c>
      <c r="C15" s="0" t="n">
        <f aca="false">COUNTIFS('Follow-Up Log'!$E$5:$E$504,$A15,'Follow-Up Log'!$Y$5:$Y$504,"OVERDUE")</f>
        <v>1</v>
      </c>
      <c r="D15" s="0" t="n">
        <f aca="false">COUNTIFS('Follow-Up Log'!$E$5:$E$504,$A15,'Follow-Up Log'!$G$5:$G$504,"High",'Follow-Up Log'!$H$5:$H$504,"&lt;&gt;Complete",'Follow-Up Log'!$H$5:$H$504,"&lt;&gt;Closed - No Action")</f>
        <v>1</v>
      </c>
      <c r="F15" s="15" t="s">
        <v>71</v>
      </c>
      <c r="G15" s="0" t="n">
        <f aca="false">COUNTIFS('Follow-Up Log'!$G$5:$G$504,$F15,'Follow-Up Log'!$H$5:$H$504,"&lt;&gt;Complete",'Follow-Up Log'!$H$5:$H$504,"&lt;&gt;Closed - No Action")</f>
        <v>3</v>
      </c>
      <c r="H15" s="0" t="n">
        <f aca="false">COUNTIFS('Follow-Up Log'!$G$5:$G$504,$F15,'Follow-Up Log'!$Y$5:$Y$504,"OVERDUE")</f>
        <v>0</v>
      </c>
    </row>
    <row r="16" customFormat="false" ht="15" hidden="false" customHeight="false" outlineLevel="0" collapsed="false">
      <c r="A16" s="15" t="s">
        <v>90</v>
      </c>
      <c r="B16" s="0" t="n">
        <f aca="false">COUNTIFS('Follow-Up Log'!$E$5:$E$504,$A16,'Follow-Up Log'!$H$5:$H$504,"&lt;&gt;Complete",'Follow-Up Log'!$H$5:$H$504,"&lt;&gt;Closed - No Action")</f>
        <v>0</v>
      </c>
      <c r="C16" s="0" t="n">
        <f aca="false">COUNTIFS('Follow-Up Log'!$E$5:$E$504,$A16,'Follow-Up Log'!$Y$5:$Y$504,"OVERDUE")</f>
        <v>0</v>
      </c>
      <c r="D16" s="0" t="n">
        <f aca="false">COUNTIFS('Follow-Up Log'!$E$5:$E$504,$A16,'Follow-Up Log'!$G$5:$G$504,"High",'Follow-Up Log'!$H$5:$H$504,"&lt;&gt;Complete",'Follow-Up Log'!$H$5:$H$504,"&lt;&gt;Closed - No Action")</f>
        <v>0</v>
      </c>
    </row>
    <row r="17" customFormat="false" ht="15" hidden="false" customHeight="false" outlineLevel="0" collapsed="false">
      <c r="A17" s="15" t="s">
        <v>70</v>
      </c>
      <c r="B17" s="0" t="n">
        <f aca="false">COUNTIFS('Follow-Up Log'!$E$5:$E$504,$A17,'Follow-Up Log'!$H$5:$H$504,"&lt;&gt;Complete",'Follow-Up Log'!$H$5:$H$504,"&lt;&gt;Closed - No Action")</f>
        <v>1</v>
      </c>
      <c r="C17" s="0" t="n">
        <f aca="false">COUNTIFS('Follow-Up Log'!$E$5:$E$504,$A17,'Follow-Up Log'!$Y$5:$Y$504,"OVERDUE")</f>
        <v>0</v>
      </c>
      <c r="D17" s="0" t="n">
        <f aca="false">COUNTIFS('Follow-Up Log'!$E$5:$E$504,$A17,'Follow-Up Log'!$G$5:$G$504,"High",'Follow-Up Log'!$H$5:$H$504,"&lt;&gt;Complete",'Follow-Up Log'!$H$5:$H$504,"&lt;&gt;Closed - No Action")</f>
        <v>0</v>
      </c>
    </row>
    <row r="18" customFormat="false" ht="15" hidden="false" customHeight="false" outlineLevel="0" collapsed="false">
      <c r="A18" s="15" t="s">
        <v>131</v>
      </c>
      <c r="B18" s="0" t="n">
        <f aca="false">COUNTIFS('Follow-Up Log'!$E$5:$E$504,$A18,'Follow-Up Log'!$H$5:$H$504,"&lt;&gt;Complete",'Follow-Up Log'!$H$5:$H$504,"&lt;&gt;Closed - No Action")</f>
        <v>1</v>
      </c>
      <c r="C18" s="0" t="n">
        <f aca="false">COUNTIFS('Follow-Up Log'!$E$5:$E$504,$A18,'Follow-Up Log'!$Y$5:$Y$504,"OVERDUE")</f>
        <v>0</v>
      </c>
      <c r="D18" s="0" t="n">
        <f aca="false">COUNTIFS('Follow-Up Log'!$E$5:$E$504,$A18,'Follow-Up Log'!$G$5:$G$504,"High",'Follow-Up Log'!$H$5:$H$504,"&lt;&gt;Complete",'Follow-Up Log'!$H$5:$H$504,"&lt;&gt;Closed - No Action")</f>
        <v>0</v>
      </c>
    </row>
    <row r="19" customFormat="false" ht="15" hidden="false" customHeight="false" outlineLevel="0" collapsed="false">
      <c r="A19" s="15" t="s">
        <v>150</v>
      </c>
      <c r="B19" s="0" t="n">
        <f aca="false">COUNTIFS('Follow-Up Log'!$E$5:$E$504,$A19,'Follow-Up Log'!$H$5:$H$504,"&lt;&gt;Complete",'Follow-Up Log'!$H$5:$H$504,"&lt;&gt;Closed - No Action")</f>
        <v>0</v>
      </c>
      <c r="C19" s="0" t="n">
        <f aca="false">COUNTIFS('Follow-Up Log'!$E$5:$E$504,$A19,'Follow-Up Log'!$Y$5:$Y$504,"OVERDUE")</f>
        <v>0</v>
      </c>
      <c r="D19" s="0" t="n">
        <f aca="false">COUNTIFS('Follow-Up Log'!$E$5:$E$504,$A19,'Follow-Up Log'!$G$5:$G$504,"High",'Follow-Up Log'!$H$5:$H$504,"&lt;&gt;Complete",'Follow-Up Log'!$H$5:$H$504,"&lt;&gt;Closed - No Action")</f>
        <v>0</v>
      </c>
    </row>
    <row r="20" customFormat="false" ht="15" hidden="false" customHeight="false" outlineLevel="0" collapsed="false">
      <c r="A20" s="15" t="s">
        <v>62</v>
      </c>
      <c r="B20" s="0" t="n">
        <f aca="false">COUNTIFS('Follow-Up Log'!$E$5:$E$504,$A20,'Follow-Up Log'!$H$5:$H$504,"&lt;&gt;Complete",'Follow-Up Log'!$H$5:$H$504,"&lt;&gt;Closed - No Action")</f>
        <v>1</v>
      </c>
      <c r="C20" s="0" t="n">
        <f aca="false">COUNTIFS('Follow-Up Log'!$E$5:$E$504,$A20,'Follow-Up Log'!$Y$5:$Y$504,"OVERDUE")</f>
        <v>1</v>
      </c>
      <c r="D20" s="0" t="n">
        <f aca="false">COUNTIFS('Follow-Up Log'!$E$5:$E$504,$A20,'Follow-Up Log'!$G$5:$G$504,"High",'Follow-Up Log'!$H$5:$H$504,"&lt;&gt;Complete",'Follow-Up Log'!$H$5:$H$504,"&lt;&gt;Closed - No Action")</f>
        <v>1</v>
      </c>
    </row>
    <row r="21" customFormat="false" ht="15" hidden="false" customHeight="false" outlineLevel="0" collapsed="false">
      <c r="A21" s="15" t="s">
        <v>81</v>
      </c>
      <c r="B21" s="0" t="n">
        <f aca="false">COUNTIFS('Follow-Up Log'!$E$5:$E$504,$A21,'Follow-Up Log'!$H$5:$H$504,"&lt;&gt;Complete",'Follow-Up Log'!$H$5:$H$504,"&lt;&gt;Closed - No Action")</f>
        <v>1</v>
      </c>
      <c r="C21" s="0" t="n">
        <f aca="false">COUNTIFS('Follow-Up Log'!$E$5:$E$504,$A21,'Follow-Up Log'!$Y$5:$Y$504,"OVERDUE")</f>
        <v>1</v>
      </c>
      <c r="D21" s="0" t="n">
        <f aca="false">COUNTIFS('Follow-Up Log'!$E$5:$E$504,$A21,'Follow-Up Log'!$G$5:$G$504,"High",'Follow-Up Log'!$H$5:$H$504,"&lt;&gt;Complete",'Follow-Up Log'!$H$5:$H$504,"&lt;&gt;Closed - No Action")</f>
        <v>0</v>
      </c>
    </row>
    <row r="22" customFormat="false" ht="15" hidden="false" customHeight="false" outlineLevel="0" collapsed="false">
      <c r="A22" s="15" t="s">
        <v>122</v>
      </c>
      <c r="B22" s="0" t="n">
        <f aca="false">COUNTIFS('Follow-Up Log'!$E$5:$E$504,$A22,'Follow-Up Log'!$H$5:$H$504,"&lt;&gt;Complete",'Follow-Up Log'!$H$5:$H$504,"&lt;&gt;Closed - No Action")</f>
        <v>1</v>
      </c>
      <c r="C22" s="0" t="n">
        <f aca="false">COUNTIFS('Follow-Up Log'!$E$5:$E$504,$A22,'Follow-Up Log'!$Y$5:$Y$504,"OVERDUE")</f>
        <v>0</v>
      </c>
      <c r="D22" s="0" t="n">
        <f aca="false">COUNTIFS('Follow-Up Log'!$E$5:$E$504,$A22,'Follow-Up Log'!$G$5:$G$504,"High",'Follow-Up Log'!$H$5:$H$504,"&lt;&gt;Complete",'Follow-Up Log'!$H$5:$H$504,"&lt;&gt;Closed - No Action")</f>
        <v>1</v>
      </c>
    </row>
    <row r="23" customFormat="false" ht="15" hidden="false" customHeight="false" outlineLevel="0" collapsed="false">
      <c r="A23" s="15" t="s">
        <v>113</v>
      </c>
      <c r="B23" s="0" t="n">
        <f aca="false">COUNTIFS('Follow-Up Log'!$E$5:$E$504,$A23,'Follow-Up Log'!$H$5:$H$504,"&lt;&gt;Complete",'Follow-Up Log'!$H$5:$H$504,"&lt;&gt;Closed - No Action")</f>
        <v>0</v>
      </c>
      <c r="C23" s="0" t="n">
        <f aca="false">COUNTIFS('Follow-Up Log'!$E$5:$E$504,$A23,'Follow-Up Log'!$Y$5:$Y$504,"OVERDUE")</f>
        <v>0</v>
      </c>
      <c r="D23" s="0" t="n">
        <f aca="false">COUNTIFS('Follow-Up Log'!$E$5:$E$504,$A23,'Follow-Up Log'!$G$5:$G$504,"High",'Follow-Up Log'!$H$5:$H$504,"&lt;&gt;Complete",'Follow-Up Log'!$H$5:$H$504,"&lt;&gt;Closed - No Action")</f>
        <v>0</v>
      </c>
    </row>
    <row r="24" customFormat="false" ht="15" hidden="false" customHeight="false" outlineLevel="0" collapsed="false">
      <c r="A24" s="15" t="s">
        <v>151</v>
      </c>
      <c r="B24" s="0" t="n">
        <f aca="false">COUNTIFS('Follow-Up Log'!$E$5:$E$504,$A24,'Follow-Up Log'!$H$5:$H$504,"&lt;&gt;Complete",'Follow-Up Log'!$H$5:$H$504,"&lt;&gt;Closed - No Action")</f>
        <v>0</v>
      </c>
      <c r="C24" s="0" t="n">
        <f aca="false">COUNTIFS('Follow-Up Log'!$E$5:$E$504,$A24,'Follow-Up Log'!$Y$5:$Y$504,"OVERDUE")</f>
        <v>0</v>
      </c>
      <c r="D24" s="0" t="n">
        <f aca="false">COUNTIFS('Follow-Up Log'!$E$5:$E$504,$A24,'Follow-Up Log'!$G$5:$G$504,"High",'Follow-Up Log'!$H$5:$H$504,"&lt;&gt;Complete",'Follow-Up Log'!$H$5:$H$504,"&lt;&gt;Closed - No Action")</f>
        <v>0</v>
      </c>
    </row>
    <row r="25" customFormat="false" ht="15" hidden="false" customHeight="false" outlineLevel="0" collapsed="false">
      <c r="A25" s="15" t="s">
        <v>152</v>
      </c>
      <c r="B25" s="0" t="n">
        <f aca="false">COUNTIFS('Follow-Up Log'!$E$5:$E$504,$A25,'Follow-Up Log'!$H$5:$H$504,"&lt;&gt;Complete",'Follow-Up Log'!$H$5:$H$504,"&lt;&gt;Closed - No Action")</f>
        <v>0</v>
      </c>
      <c r="C25" s="0" t="n">
        <f aca="false">COUNTIFS('Follow-Up Log'!$E$5:$E$504,$A25,'Follow-Up Log'!$Y$5:$Y$504,"OVERDUE")</f>
        <v>0</v>
      </c>
      <c r="D25" s="0" t="n">
        <f aca="false">COUNTIFS('Follow-Up Log'!$E$5:$E$504,$A25,'Follow-Up Log'!$G$5:$G$504,"High",'Follow-Up Log'!$H$5:$H$504,"&lt;&gt;Complete",'Follow-Up Log'!$H$5:$H$504,"&lt;&gt;Closed - No Action")</f>
        <v>0</v>
      </c>
    </row>
    <row r="26" customFormat="false" ht="15" hidden="false" customHeight="false" outlineLevel="0" collapsed="false">
      <c r="A26" s="15" t="s">
        <v>103</v>
      </c>
      <c r="B26" s="0" t="n">
        <f aca="false">COUNTIFS('Follow-Up Log'!$E$5:$E$504,$A26,'Follow-Up Log'!$H$5:$H$504,"&lt;&gt;Complete",'Follow-Up Log'!$H$5:$H$504,"&lt;&gt;Closed - No Action")</f>
        <v>1</v>
      </c>
      <c r="C26" s="0" t="n">
        <f aca="false">COUNTIFS('Follow-Up Log'!$E$5:$E$504,$A26,'Follow-Up Log'!$Y$5:$Y$504,"OVERDUE")</f>
        <v>0</v>
      </c>
      <c r="D26" s="0" t="n">
        <f aca="false">COUNTIFS('Follow-Up Log'!$E$5:$E$504,$A26,'Follow-Up Log'!$G$5:$G$504,"High",'Follow-Up Log'!$H$5:$H$504,"&lt;&gt;Complete",'Follow-Up Log'!$H$5:$H$504,"&lt;&gt;Closed - No Action")</f>
        <v>0</v>
      </c>
    </row>
    <row r="27" customFormat="false" ht="15" hidden="false" customHeight="false" outlineLevel="0" collapsed="false">
      <c r="A27" s="15" t="s">
        <v>153</v>
      </c>
      <c r="B27" s="0" t="n">
        <f aca="false">COUNTIFS('Follow-Up Log'!$E$5:$E$504,$A27,'Follow-Up Log'!$H$5:$H$504,"&lt;&gt;Complete",'Follow-Up Log'!$H$5:$H$504,"&lt;&gt;Closed - No Action")</f>
        <v>0</v>
      </c>
      <c r="C27" s="0" t="n">
        <f aca="false">COUNTIFS('Follow-Up Log'!$E$5:$E$504,$A27,'Follow-Up Log'!$Y$5:$Y$504,"OVERDUE")</f>
        <v>0</v>
      </c>
      <c r="D27" s="0" t="n">
        <f aca="false">COUNTIFS('Follow-Up Log'!$E$5:$E$504,$A27,'Follow-Up Log'!$G$5:$G$504,"High",'Follow-Up Log'!$H$5:$H$504,"&lt;&gt;Complete",'Follow-Up Log'!$H$5:$H$504,"&lt;&gt;Closed - No Action")</f>
        <v>0</v>
      </c>
    </row>
    <row r="31" customFormat="false" ht="19.5" hidden="false" customHeight="true" outlineLevel="0" collapsed="false">
      <c r="A31" s="14" t="s">
        <v>154</v>
      </c>
      <c r="B31" s="14"/>
      <c r="C31" s="14"/>
      <c r="D31" s="14"/>
    </row>
    <row r="32" customFormat="false" ht="15" hidden="false" customHeight="false" outlineLevel="0" collapsed="false">
      <c r="A32" s="16" t="s">
        <v>155</v>
      </c>
      <c r="B32" s="0" t="n">
        <f aca="false">COUNTIF('Follow-Up Log'!$H$5:$H$504,"Complete")</f>
        <v>2</v>
      </c>
    </row>
    <row r="33" customFormat="false" ht="15" hidden="false" customHeight="false" outlineLevel="0" collapsed="false">
      <c r="A33" s="16" t="s">
        <v>156</v>
      </c>
      <c r="B33" s="0" t="n">
        <f aca="false">COUNTIF('Follow-Up Log'!$V$5:$V$504,"Yes")</f>
        <v>3</v>
      </c>
    </row>
    <row r="34" customFormat="false" ht="15" hidden="false" customHeight="false" outlineLevel="0" collapsed="false">
      <c r="A34" s="16" t="s">
        <v>157</v>
      </c>
      <c r="B34" s="17" t="n">
        <f aca="false">IFERROR(SUMPRODUCT(('Follow-Up Log'!$H$5:$H$504="Complete")*('Follow-Up Log'!$W$5:$W$504&lt;&gt;"")*('Follow-Up Log'!$C$5:$C$504&lt;&gt;"")*('Follow-Up Log'!$W$5:$W$504&lt;='Follow-Up Log'!$C$5:$C$504))/COUNTIF('Follow-Up Log'!$H$5:$H$504,"Complete"),0)</f>
        <v>1</v>
      </c>
    </row>
    <row r="37" customFormat="false" ht="19.5" hidden="false" customHeight="true" outlineLevel="0" collapsed="false">
      <c r="A37" s="14" t="s">
        <v>158</v>
      </c>
      <c r="B37" s="14"/>
      <c r="C37" s="14"/>
      <c r="D37" s="14"/>
      <c r="E37" s="14"/>
      <c r="F37" s="14"/>
      <c r="G37" s="14"/>
      <c r="H37" s="14"/>
    </row>
    <row r="38" customFormat="false" ht="15" hidden="false" customHeight="false" outlineLevel="0" collapsed="false">
      <c r="A38" s="16" t="s">
        <v>159</v>
      </c>
      <c r="C38" s="18"/>
      <c r="D38" s="18"/>
      <c r="E38" s="18"/>
      <c r="F38" s="18"/>
      <c r="G38" s="18"/>
      <c r="H38" s="18"/>
    </row>
    <row r="40" customFormat="false" ht="15" hidden="false" customHeight="false" outlineLevel="0" collapsed="false">
      <c r="A40" s="16" t="s">
        <v>160</v>
      </c>
      <c r="C40" s="18"/>
      <c r="D40" s="18"/>
      <c r="E40" s="18"/>
      <c r="F40" s="18"/>
      <c r="G40" s="18"/>
      <c r="H40" s="18"/>
    </row>
    <row r="42" customFormat="false" ht="15" hidden="false" customHeight="false" outlineLevel="0" collapsed="false">
      <c r="A42" s="16" t="s">
        <v>161</v>
      </c>
      <c r="C42" s="18"/>
      <c r="D42" s="18"/>
      <c r="E42" s="18"/>
      <c r="F42" s="18"/>
      <c r="G42" s="18"/>
      <c r="H42" s="18"/>
    </row>
    <row r="44" customFormat="false" ht="15" hidden="false" customHeight="false" outlineLevel="0" collapsed="false">
      <c r="A44" s="16" t="s">
        <v>162</v>
      </c>
      <c r="C44" s="18"/>
      <c r="D44" s="18"/>
      <c r="E44" s="18"/>
      <c r="F44" s="18"/>
      <c r="G44" s="18"/>
      <c r="H44" s="18"/>
    </row>
  </sheetData>
  <mergeCells count="26">
    <mergeCell ref="A1:H1"/>
    <mergeCell ref="A2:H2"/>
    <mergeCell ref="A4:B4"/>
    <mergeCell ref="C4:D4"/>
    <mergeCell ref="E4:F4"/>
    <mergeCell ref="G4:H4"/>
    <mergeCell ref="A5:B5"/>
    <mergeCell ref="C5:D5"/>
    <mergeCell ref="E5:F5"/>
    <mergeCell ref="G5:H5"/>
    <mergeCell ref="A7:B7"/>
    <mergeCell ref="C7:D7"/>
    <mergeCell ref="E7:F7"/>
    <mergeCell ref="G7:H7"/>
    <mergeCell ref="A8:B8"/>
    <mergeCell ref="C8:D8"/>
    <mergeCell ref="E8:F8"/>
    <mergeCell ref="G8:H8"/>
    <mergeCell ref="A11:D11"/>
    <mergeCell ref="F11:H11"/>
    <mergeCell ref="A31:D31"/>
    <mergeCell ref="A37:H37"/>
    <mergeCell ref="C38:H38"/>
    <mergeCell ref="C40:H40"/>
    <mergeCell ref="C42:H42"/>
    <mergeCell ref="C44:H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6" min="5" style="0" width="12"/>
  </cols>
  <sheetData>
    <row r="1" customFormat="false" ht="25.5" hidden="false" customHeight="true" outlineLevel="0" collapsed="false">
      <c r="A1" s="1" t="s">
        <v>163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0" t="s">
        <v>164</v>
      </c>
      <c r="B2" s="10"/>
      <c r="C2" s="10"/>
      <c r="D2" s="10"/>
      <c r="E2" s="10"/>
      <c r="F2" s="10"/>
    </row>
    <row r="4" customFormat="false" ht="15" hidden="false" customHeight="false" outlineLevel="0" collapsed="false">
      <c r="A4" s="3" t="s">
        <v>6</v>
      </c>
      <c r="B4" s="3" t="s">
        <v>155</v>
      </c>
      <c r="C4" s="3" t="s">
        <v>165</v>
      </c>
      <c r="D4" s="3" t="s">
        <v>166</v>
      </c>
      <c r="E4" s="3" t="s">
        <v>33</v>
      </c>
      <c r="F4" s="3" t="s">
        <v>139</v>
      </c>
    </row>
    <row r="5" customFormat="false" ht="15" hidden="false" customHeight="false" outlineLevel="0" collapsed="false">
      <c r="A5" s="15" t="s">
        <v>30</v>
      </c>
      <c r="B5" s="0" t="n">
        <f aca="false">COUNTIFS('Follow-Up Log'!$E$5:$E$504,$A5,'Follow-Up Log'!$H$5:$H$504,"Complete")</f>
        <v>0</v>
      </c>
      <c r="C5" s="0" t="n">
        <f aca="false">COUNTIFS('Follow-Up Log'!$E$5:$E$504,$A5,'Follow-Up Log'!$V$5:$V$504,"Yes")</f>
        <v>0</v>
      </c>
      <c r="D5" s="17" t="n">
        <f aca="false">IFERROR(C5/B5,0)</f>
        <v>0</v>
      </c>
      <c r="E5" s="0" t="n">
        <f aca="false">COUNTIFS('Follow-Up Log'!$E$5:$E$504,$A5,'Follow-Up Log'!$H$5:$H$504,"&lt;&gt;Complete",'Follow-Up Log'!$H$5:$H$504,"&lt;&gt;Closed - No Action")</f>
        <v>1</v>
      </c>
      <c r="F5" s="0" t="n">
        <f aca="false">COUNTIFS('Follow-Up Log'!$E$5:$E$504,$A5,'Follow-Up Log'!$Y$5:$Y$504,"OVERDUE")</f>
        <v>0</v>
      </c>
    </row>
    <row r="6" customFormat="false" ht="15" hidden="false" customHeight="false" outlineLevel="0" collapsed="false">
      <c r="A6" s="15" t="s">
        <v>149</v>
      </c>
      <c r="B6" s="0" t="n">
        <f aca="false">COUNTIFS('Follow-Up Log'!$E$5:$E$504,$A6,'Follow-Up Log'!$H$5:$H$504,"Complete")</f>
        <v>0</v>
      </c>
      <c r="C6" s="0" t="n">
        <f aca="false">COUNTIFS('Follow-Up Log'!$E$5:$E$504,$A6,'Follow-Up Log'!$V$5:$V$504,"Yes")</f>
        <v>0</v>
      </c>
      <c r="D6" s="17" t="n">
        <f aca="false">IFERROR(C6/B6,0)</f>
        <v>0</v>
      </c>
      <c r="E6" s="0" t="n">
        <f aca="false">COUNTIFS('Follow-Up Log'!$E$5:$E$504,$A6,'Follow-Up Log'!$H$5:$H$504,"&lt;&gt;Complete",'Follow-Up Log'!$H$5:$H$504,"&lt;&gt;Closed - No Action")</f>
        <v>0</v>
      </c>
      <c r="F6" s="0" t="n">
        <f aca="false">COUNTIFS('Follow-Up Log'!$E$5:$E$504,$A6,'Follow-Up Log'!$Y$5:$Y$504,"OVERDUE")</f>
        <v>0</v>
      </c>
    </row>
    <row r="7" customFormat="false" ht="15" hidden="false" customHeight="false" outlineLevel="0" collapsed="false">
      <c r="A7" s="15" t="s">
        <v>46</v>
      </c>
      <c r="B7" s="0" t="n">
        <f aca="false">COUNTIFS('Follow-Up Log'!$E$5:$E$504,$A7,'Follow-Up Log'!$H$5:$H$504,"Complete")</f>
        <v>0</v>
      </c>
      <c r="C7" s="0" t="n">
        <f aca="false">COUNTIFS('Follow-Up Log'!$E$5:$E$504,$A7,'Follow-Up Log'!$V$5:$V$504,"Yes")</f>
        <v>1</v>
      </c>
      <c r="D7" s="17" t="n">
        <f aca="false">IFERROR(C7/B7,0)</f>
        <v>0</v>
      </c>
      <c r="E7" s="0" t="n">
        <f aca="false">COUNTIFS('Follow-Up Log'!$E$5:$E$504,$A7,'Follow-Up Log'!$H$5:$H$504,"&lt;&gt;Complete",'Follow-Up Log'!$H$5:$H$504,"&lt;&gt;Closed - No Action")</f>
        <v>1</v>
      </c>
      <c r="F7" s="0" t="n">
        <f aca="false">COUNTIFS('Follow-Up Log'!$E$5:$E$504,$A7,'Follow-Up Log'!$Y$5:$Y$504,"OVERDUE")</f>
        <v>1</v>
      </c>
    </row>
    <row r="8" customFormat="false" ht="15" hidden="false" customHeight="false" outlineLevel="0" collapsed="false">
      <c r="A8" s="15" t="s">
        <v>90</v>
      </c>
      <c r="B8" s="0" t="n">
        <f aca="false">COUNTIFS('Follow-Up Log'!$E$5:$E$504,$A8,'Follow-Up Log'!$H$5:$H$504,"Complete")</f>
        <v>1</v>
      </c>
      <c r="C8" s="0" t="n">
        <f aca="false">COUNTIFS('Follow-Up Log'!$E$5:$E$504,$A8,'Follow-Up Log'!$V$5:$V$504,"Yes")</f>
        <v>1</v>
      </c>
      <c r="D8" s="17" t="n">
        <f aca="false">IFERROR(C8/B8,0)</f>
        <v>1</v>
      </c>
      <c r="E8" s="0" t="n">
        <f aca="false">COUNTIFS('Follow-Up Log'!$E$5:$E$504,$A8,'Follow-Up Log'!$H$5:$H$504,"&lt;&gt;Complete",'Follow-Up Log'!$H$5:$H$504,"&lt;&gt;Closed - No Action")</f>
        <v>0</v>
      </c>
      <c r="F8" s="0" t="n">
        <f aca="false">COUNTIFS('Follow-Up Log'!$E$5:$E$504,$A8,'Follow-Up Log'!$Y$5:$Y$504,"OVERDUE")</f>
        <v>0</v>
      </c>
    </row>
    <row r="9" customFormat="false" ht="15" hidden="false" customHeight="false" outlineLevel="0" collapsed="false">
      <c r="A9" s="15" t="s">
        <v>70</v>
      </c>
      <c r="B9" s="0" t="n">
        <f aca="false">COUNTIFS('Follow-Up Log'!$E$5:$E$504,$A9,'Follow-Up Log'!$H$5:$H$504,"Complete")</f>
        <v>0</v>
      </c>
      <c r="C9" s="0" t="n">
        <f aca="false">COUNTIFS('Follow-Up Log'!$E$5:$E$504,$A9,'Follow-Up Log'!$V$5:$V$504,"Yes")</f>
        <v>0</v>
      </c>
      <c r="D9" s="17" t="n">
        <f aca="false">IFERROR(C9/B9,0)</f>
        <v>0</v>
      </c>
      <c r="E9" s="0" t="n">
        <f aca="false">COUNTIFS('Follow-Up Log'!$E$5:$E$504,$A9,'Follow-Up Log'!$H$5:$H$504,"&lt;&gt;Complete",'Follow-Up Log'!$H$5:$H$504,"&lt;&gt;Closed - No Action")</f>
        <v>1</v>
      </c>
      <c r="F9" s="0" t="n">
        <f aca="false">COUNTIFS('Follow-Up Log'!$E$5:$E$504,$A9,'Follow-Up Log'!$Y$5:$Y$504,"OVERDUE")</f>
        <v>0</v>
      </c>
    </row>
    <row r="10" customFormat="false" ht="15" hidden="false" customHeight="false" outlineLevel="0" collapsed="false">
      <c r="A10" s="15" t="s">
        <v>131</v>
      </c>
      <c r="B10" s="0" t="n">
        <f aca="false">COUNTIFS('Follow-Up Log'!$E$5:$E$504,$A10,'Follow-Up Log'!$H$5:$H$504,"Complete")</f>
        <v>0</v>
      </c>
      <c r="C10" s="0" t="n">
        <f aca="false">COUNTIFS('Follow-Up Log'!$E$5:$E$504,$A10,'Follow-Up Log'!$V$5:$V$504,"Yes")</f>
        <v>0</v>
      </c>
      <c r="D10" s="17" t="n">
        <f aca="false">IFERROR(C10/B10,0)</f>
        <v>0</v>
      </c>
      <c r="E10" s="0" t="n">
        <f aca="false">COUNTIFS('Follow-Up Log'!$E$5:$E$504,$A10,'Follow-Up Log'!$H$5:$H$504,"&lt;&gt;Complete",'Follow-Up Log'!$H$5:$H$504,"&lt;&gt;Closed - No Action")</f>
        <v>1</v>
      </c>
      <c r="F10" s="0" t="n">
        <f aca="false">COUNTIFS('Follow-Up Log'!$E$5:$E$504,$A10,'Follow-Up Log'!$Y$5:$Y$504,"OVERDUE")</f>
        <v>0</v>
      </c>
    </row>
    <row r="11" customFormat="false" ht="15" hidden="false" customHeight="false" outlineLevel="0" collapsed="false">
      <c r="A11" s="15" t="s">
        <v>150</v>
      </c>
      <c r="B11" s="0" t="n">
        <f aca="false">COUNTIFS('Follow-Up Log'!$E$5:$E$504,$A11,'Follow-Up Log'!$H$5:$H$504,"Complete")</f>
        <v>0</v>
      </c>
      <c r="C11" s="0" t="n">
        <f aca="false">COUNTIFS('Follow-Up Log'!$E$5:$E$504,$A11,'Follow-Up Log'!$V$5:$V$504,"Yes")</f>
        <v>0</v>
      </c>
      <c r="D11" s="17" t="n">
        <f aca="false">IFERROR(C11/B11,0)</f>
        <v>0</v>
      </c>
      <c r="E11" s="0" t="n">
        <f aca="false">COUNTIFS('Follow-Up Log'!$E$5:$E$504,$A11,'Follow-Up Log'!$H$5:$H$504,"&lt;&gt;Complete",'Follow-Up Log'!$H$5:$H$504,"&lt;&gt;Closed - No Action")</f>
        <v>0</v>
      </c>
      <c r="F11" s="0" t="n">
        <f aca="false">COUNTIFS('Follow-Up Log'!$E$5:$E$504,$A11,'Follow-Up Log'!$Y$5:$Y$504,"OVERDUE")</f>
        <v>0</v>
      </c>
    </row>
    <row r="12" customFormat="false" ht="15" hidden="false" customHeight="false" outlineLevel="0" collapsed="false">
      <c r="A12" s="15" t="s">
        <v>62</v>
      </c>
      <c r="B12" s="0" t="n">
        <f aca="false">COUNTIFS('Follow-Up Log'!$E$5:$E$504,$A12,'Follow-Up Log'!$H$5:$H$504,"Complete")</f>
        <v>0</v>
      </c>
      <c r="C12" s="0" t="n">
        <f aca="false">COUNTIFS('Follow-Up Log'!$E$5:$E$504,$A12,'Follow-Up Log'!$V$5:$V$504,"Yes")</f>
        <v>0</v>
      </c>
      <c r="D12" s="17" t="n">
        <f aca="false">IFERROR(C12/B12,0)</f>
        <v>0</v>
      </c>
      <c r="E12" s="0" t="n">
        <f aca="false">COUNTIFS('Follow-Up Log'!$E$5:$E$504,$A12,'Follow-Up Log'!$H$5:$H$504,"&lt;&gt;Complete",'Follow-Up Log'!$H$5:$H$504,"&lt;&gt;Closed - No Action")</f>
        <v>1</v>
      </c>
      <c r="F12" s="0" t="n">
        <f aca="false">COUNTIFS('Follow-Up Log'!$E$5:$E$504,$A12,'Follow-Up Log'!$Y$5:$Y$504,"OVERDUE")</f>
        <v>1</v>
      </c>
    </row>
    <row r="13" customFormat="false" ht="15" hidden="false" customHeight="false" outlineLevel="0" collapsed="false">
      <c r="A13" s="15" t="s">
        <v>81</v>
      </c>
      <c r="B13" s="0" t="n">
        <f aca="false">COUNTIFS('Follow-Up Log'!$E$5:$E$504,$A13,'Follow-Up Log'!$H$5:$H$504,"Complete")</f>
        <v>0</v>
      </c>
      <c r="C13" s="0" t="n">
        <f aca="false">COUNTIFS('Follow-Up Log'!$E$5:$E$504,$A13,'Follow-Up Log'!$V$5:$V$504,"Yes")</f>
        <v>0</v>
      </c>
      <c r="D13" s="17" t="n">
        <f aca="false">IFERROR(C13/B13,0)</f>
        <v>0</v>
      </c>
      <c r="E13" s="0" t="n">
        <f aca="false">COUNTIFS('Follow-Up Log'!$E$5:$E$504,$A13,'Follow-Up Log'!$H$5:$H$504,"&lt;&gt;Complete",'Follow-Up Log'!$H$5:$H$504,"&lt;&gt;Closed - No Action")</f>
        <v>1</v>
      </c>
      <c r="F13" s="0" t="n">
        <f aca="false">COUNTIFS('Follow-Up Log'!$E$5:$E$504,$A13,'Follow-Up Log'!$Y$5:$Y$504,"OVERDUE")</f>
        <v>1</v>
      </c>
    </row>
    <row r="14" customFormat="false" ht="15" hidden="false" customHeight="false" outlineLevel="0" collapsed="false">
      <c r="A14" s="15" t="s">
        <v>122</v>
      </c>
      <c r="B14" s="0" t="n">
        <f aca="false">COUNTIFS('Follow-Up Log'!$E$5:$E$504,$A14,'Follow-Up Log'!$H$5:$H$504,"Complete")</f>
        <v>0</v>
      </c>
      <c r="C14" s="0" t="n">
        <f aca="false">COUNTIFS('Follow-Up Log'!$E$5:$E$504,$A14,'Follow-Up Log'!$V$5:$V$504,"Yes")</f>
        <v>0</v>
      </c>
      <c r="D14" s="17" t="n">
        <f aca="false">IFERROR(C14/B14,0)</f>
        <v>0</v>
      </c>
      <c r="E14" s="0" t="n">
        <f aca="false">COUNTIFS('Follow-Up Log'!$E$5:$E$504,$A14,'Follow-Up Log'!$H$5:$H$504,"&lt;&gt;Complete",'Follow-Up Log'!$H$5:$H$504,"&lt;&gt;Closed - No Action")</f>
        <v>1</v>
      </c>
      <c r="F14" s="0" t="n">
        <f aca="false">COUNTIFS('Follow-Up Log'!$E$5:$E$504,$A14,'Follow-Up Log'!$Y$5:$Y$504,"OVERDUE")</f>
        <v>0</v>
      </c>
    </row>
    <row r="15" customFormat="false" ht="15" hidden="false" customHeight="false" outlineLevel="0" collapsed="false">
      <c r="A15" s="15" t="s">
        <v>113</v>
      </c>
      <c r="B15" s="0" t="n">
        <f aca="false">COUNTIFS('Follow-Up Log'!$E$5:$E$504,$A15,'Follow-Up Log'!$H$5:$H$504,"Complete")</f>
        <v>1</v>
      </c>
      <c r="C15" s="0" t="n">
        <f aca="false">COUNTIFS('Follow-Up Log'!$E$5:$E$504,$A15,'Follow-Up Log'!$V$5:$V$504,"Yes")</f>
        <v>1</v>
      </c>
      <c r="D15" s="17" t="n">
        <f aca="false">IFERROR(C15/B15,0)</f>
        <v>1</v>
      </c>
      <c r="E15" s="0" t="n">
        <f aca="false">COUNTIFS('Follow-Up Log'!$E$5:$E$504,$A15,'Follow-Up Log'!$H$5:$H$504,"&lt;&gt;Complete",'Follow-Up Log'!$H$5:$H$504,"&lt;&gt;Closed - No Action")</f>
        <v>0</v>
      </c>
      <c r="F15" s="0" t="n">
        <f aca="false">COUNTIFS('Follow-Up Log'!$E$5:$E$504,$A15,'Follow-Up Log'!$Y$5:$Y$504,"OVERDUE")</f>
        <v>0</v>
      </c>
    </row>
    <row r="16" customFormat="false" ht="15" hidden="false" customHeight="false" outlineLevel="0" collapsed="false">
      <c r="A16" s="15" t="s">
        <v>151</v>
      </c>
      <c r="B16" s="0" t="n">
        <f aca="false">COUNTIFS('Follow-Up Log'!$E$5:$E$504,$A16,'Follow-Up Log'!$H$5:$H$504,"Complete")</f>
        <v>0</v>
      </c>
      <c r="C16" s="0" t="n">
        <f aca="false">COUNTIFS('Follow-Up Log'!$E$5:$E$504,$A16,'Follow-Up Log'!$V$5:$V$504,"Yes")</f>
        <v>0</v>
      </c>
      <c r="D16" s="17" t="n">
        <f aca="false">IFERROR(C16/B16,0)</f>
        <v>0</v>
      </c>
      <c r="E16" s="0" t="n">
        <f aca="false">COUNTIFS('Follow-Up Log'!$E$5:$E$504,$A16,'Follow-Up Log'!$H$5:$H$504,"&lt;&gt;Complete",'Follow-Up Log'!$H$5:$H$504,"&lt;&gt;Closed - No Action")</f>
        <v>0</v>
      </c>
      <c r="F16" s="0" t="n">
        <f aca="false">COUNTIFS('Follow-Up Log'!$E$5:$E$504,$A16,'Follow-Up Log'!$Y$5:$Y$504,"OVERDUE")</f>
        <v>0</v>
      </c>
    </row>
    <row r="17" customFormat="false" ht="15" hidden="false" customHeight="false" outlineLevel="0" collapsed="false">
      <c r="A17" s="15" t="s">
        <v>152</v>
      </c>
      <c r="B17" s="0" t="n">
        <f aca="false">COUNTIFS('Follow-Up Log'!$E$5:$E$504,$A17,'Follow-Up Log'!$H$5:$H$504,"Complete")</f>
        <v>0</v>
      </c>
      <c r="C17" s="0" t="n">
        <f aca="false">COUNTIFS('Follow-Up Log'!$E$5:$E$504,$A17,'Follow-Up Log'!$V$5:$V$504,"Yes")</f>
        <v>0</v>
      </c>
      <c r="D17" s="17" t="n">
        <f aca="false">IFERROR(C17/B17,0)</f>
        <v>0</v>
      </c>
      <c r="E17" s="0" t="n">
        <f aca="false">COUNTIFS('Follow-Up Log'!$E$5:$E$504,$A17,'Follow-Up Log'!$H$5:$H$504,"&lt;&gt;Complete",'Follow-Up Log'!$H$5:$H$504,"&lt;&gt;Closed - No Action")</f>
        <v>0</v>
      </c>
      <c r="F17" s="0" t="n">
        <f aca="false">COUNTIFS('Follow-Up Log'!$E$5:$E$504,$A17,'Follow-Up Log'!$Y$5:$Y$504,"OVERDUE")</f>
        <v>0</v>
      </c>
    </row>
    <row r="18" customFormat="false" ht="15" hidden="false" customHeight="false" outlineLevel="0" collapsed="false">
      <c r="A18" s="15" t="s">
        <v>103</v>
      </c>
      <c r="B18" s="0" t="n">
        <f aca="false">COUNTIFS('Follow-Up Log'!$E$5:$E$504,$A18,'Follow-Up Log'!$H$5:$H$504,"Complete")</f>
        <v>0</v>
      </c>
      <c r="C18" s="0" t="n">
        <f aca="false">COUNTIFS('Follow-Up Log'!$E$5:$E$504,$A18,'Follow-Up Log'!$V$5:$V$504,"Yes")</f>
        <v>0</v>
      </c>
      <c r="D18" s="17" t="n">
        <f aca="false">IFERROR(C18/B18,0)</f>
        <v>0</v>
      </c>
      <c r="E18" s="0" t="n">
        <f aca="false">COUNTIFS('Follow-Up Log'!$E$5:$E$504,$A18,'Follow-Up Log'!$H$5:$H$504,"&lt;&gt;Complete",'Follow-Up Log'!$H$5:$H$504,"&lt;&gt;Closed - No Action")</f>
        <v>1</v>
      </c>
      <c r="F18" s="0" t="n">
        <f aca="false">COUNTIFS('Follow-Up Log'!$E$5:$E$504,$A18,'Follow-Up Log'!$Y$5:$Y$504,"OVERDUE")</f>
        <v>0</v>
      </c>
    </row>
    <row r="19" customFormat="false" ht="15" hidden="false" customHeight="false" outlineLevel="0" collapsed="false">
      <c r="A19" s="15" t="s">
        <v>153</v>
      </c>
      <c r="B19" s="0" t="n">
        <f aca="false">COUNTIFS('Follow-Up Log'!$E$5:$E$504,$A19,'Follow-Up Log'!$H$5:$H$504,"Complete")</f>
        <v>0</v>
      </c>
      <c r="C19" s="0" t="n">
        <f aca="false">COUNTIFS('Follow-Up Log'!$E$5:$E$504,$A19,'Follow-Up Log'!$V$5:$V$504,"Yes")</f>
        <v>0</v>
      </c>
      <c r="D19" s="17" t="n">
        <f aca="false">IFERROR(C19/B19,0)</f>
        <v>0</v>
      </c>
      <c r="E19" s="0" t="n">
        <f aca="false">COUNTIFS('Follow-Up Log'!$E$5:$E$504,$A19,'Follow-Up Log'!$H$5:$H$504,"&lt;&gt;Complete",'Follow-Up Log'!$H$5:$H$504,"&lt;&gt;Closed - No Action")</f>
        <v>0</v>
      </c>
      <c r="F19" s="0" t="n">
        <f aca="false">COUNTIFS('Follow-Up Log'!$E$5:$E$504,$A19,'Follow-Up Log'!$Y$5:$Y$504,"OVERDUE")</f>
        <v>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2"/>
    <col collapsed="false" customWidth="true" hidden="false" outlineLevel="0" max="6" min="4" style="0" width="18"/>
    <col collapsed="false" customWidth="true" hidden="false" outlineLevel="0" max="8" min="7" style="0" width="14"/>
  </cols>
  <sheetData>
    <row r="1" customFormat="false" ht="25.5" hidden="false" customHeight="true" outlineLevel="0" collapsed="false">
      <c r="A1" s="1" t="s">
        <v>167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A3" s="16" t="s">
        <v>168</v>
      </c>
      <c r="B3" s="19" t="n">
        <v>2026</v>
      </c>
    </row>
    <row r="5" customFormat="false" ht="28.35" hidden="false" customHeight="false" outlineLevel="0" collapsed="false">
      <c r="A5" s="3" t="s">
        <v>169</v>
      </c>
      <c r="B5" s="3" t="s">
        <v>170</v>
      </c>
      <c r="C5" s="3" t="s">
        <v>155</v>
      </c>
      <c r="D5" s="3" t="s">
        <v>171</v>
      </c>
      <c r="E5" s="3" t="s">
        <v>156</v>
      </c>
      <c r="F5" s="3" t="s">
        <v>143</v>
      </c>
      <c r="G5" s="3" t="s">
        <v>172</v>
      </c>
      <c r="H5" s="3" t="s">
        <v>145</v>
      </c>
    </row>
    <row r="6" customFormat="false" ht="15" hidden="false" customHeight="false" outlineLevel="0" collapsed="false">
      <c r="A6" s="15" t="s">
        <v>173</v>
      </c>
      <c r="B6" s="0" t="n">
        <f aca="false">COUNTIFS('Follow-Up Log'!$B$5:$B$504,"&gt;="&amp;DATE($B$3,1,1),'Follow-Up Log'!$B$5:$B$504,"&lt;="&amp;EOMONTH(DATE($B$3,1,1),0))</f>
        <v>0</v>
      </c>
      <c r="C6" s="0" t="n">
        <f aca="false">COUNTIFS('Follow-Up Log'!$W$5:$W$504,"&gt;="&amp;DATE($B$3,1,1),'Follow-Up Log'!$W$5:$W$504,"&lt;="&amp;EOMONTH(DATE($B$3,1,1),0),'Follow-Up Log'!$H$5:$H$504,"Complete")</f>
        <v>0</v>
      </c>
      <c r="D6" s="0" t="n">
        <f aca="true">COUNTIFS('Follow-Up Log'!$B$5:$B$504,"&gt;="&amp;DATE($B$3,1,1),'Follow-Up Log'!$B$5:$B$504,"&lt;="&amp;EOMONTH(DATE($B$3,1,1),0),'Follow-Up Log'!$C$5:$C$504,"&lt;"&amp;TODAY(),'Follow-Up Log'!$H$5:$H$504,"&lt;&gt;Complete",'Follow-Up Log'!$H$5:$H$504,"&lt;&gt;Closed - No Action")</f>
        <v>0</v>
      </c>
      <c r="E6" s="0" t="n">
        <f aca="false">COUNTIFS('Follow-Up Log'!$W$5:$W$504,"&gt;="&amp;DATE($B$3,1,1),'Follow-Up Log'!$W$5:$W$504,"&lt;="&amp;EOMONTH(DATE($B$3,1,1),0),'Follow-Up Log'!$V$5:$V$504,"Yes")</f>
        <v>0</v>
      </c>
      <c r="F6" s="0" t="n">
        <f aca="false">COUNTIFS('Follow-Up Log'!$W$5:$W$504,"&gt;="&amp;DATE($B$3,1,1),'Follow-Up Log'!$W$5:$W$504,"&lt;="&amp;EOMONTH(DATE($B$3,1,1),0),'Follow-Up Log'!$U$5:$U$504,"Review Received")</f>
        <v>0</v>
      </c>
      <c r="G6" s="0" t="n">
        <f aca="false">COUNTIFS('Follow-Up Log'!$W$5:$W$504,"&gt;="&amp;DATE($B$3,1,1),'Follow-Up Log'!$W$5:$W$504,"&lt;="&amp;EOMONTH(DATE($B$3,1,1),0),'Follow-Up Log'!$U$5:$U$504,"Rebooked")</f>
        <v>0</v>
      </c>
      <c r="H6" s="0" t="n">
        <f aca="false">COUNTIFS('Follow-Up Log'!$W$5:$W$504,"&gt;="&amp;DATE($B$3,1,1),'Follow-Up Log'!$W$5:$W$504,"&lt;="&amp;EOMONTH(DATE($B$3,1,1),0),'Follow-Up Log'!$U$5:$U$504,"Renewed")</f>
        <v>0</v>
      </c>
    </row>
    <row r="7" customFormat="false" ht="15" hidden="false" customHeight="false" outlineLevel="0" collapsed="false">
      <c r="A7" s="15" t="s">
        <v>174</v>
      </c>
      <c r="B7" s="0" t="n">
        <f aca="false">COUNTIFS('Follow-Up Log'!$B$5:$B$504,"&gt;="&amp;DATE($B$3,2,1),'Follow-Up Log'!$B$5:$B$504,"&lt;="&amp;EOMONTH(DATE($B$3,2,1),0))</f>
        <v>0</v>
      </c>
      <c r="C7" s="0" t="n">
        <f aca="false">COUNTIFS('Follow-Up Log'!$W$5:$W$504,"&gt;="&amp;DATE($B$3,2,1),'Follow-Up Log'!$W$5:$W$504,"&lt;="&amp;EOMONTH(DATE($B$3,2,1),0),'Follow-Up Log'!$H$5:$H$504,"Complete")</f>
        <v>0</v>
      </c>
      <c r="D7" s="0" t="n">
        <f aca="true">COUNTIFS('Follow-Up Log'!$B$5:$B$504,"&gt;="&amp;DATE($B$3,2,1),'Follow-Up Log'!$B$5:$B$504,"&lt;="&amp;EOMONTH(DATE($B$3,2,1),0),'Follow-Up Log'!$C$5:$C$504,"&lt;"&amp;TODAY(),'Follow-Up Log'!$H$5:$H$504,"&lt;&gt;Complete",'Follow-Up Log'!$H$5:$H$504,"&lt;&gt;Closed - No Action")</f>
        <v>0</v>
      </c>
      <c r="E7" s="0" t="n">
        <f aca="false">COUNTIFS('Follow-Up Log'!$W$5:$W$504,"&gt;="&amp;DATE($B$3,2,1),'Follow-Up Log'!$W$5:$W$504,"&lt;="&amp;EOMONTH(DATE($B$3,2,1),0),'Follow-Up Log'!$V$5:$V$504,"Yes")</f>
        <v>0</v>
      </c>
      <c r="F7" s="0" t="n">
        <f aca="false">COUNTIFS('Follow-Up Log'!$W$5:$W$504,"&gt;="&amp;DATE($B$3,2,1),'Follow-Up Log'!$W$5:$W$504,"&lt;="&amp;EOMONTH(DATE($B$3,2,1),0),'Follow-Up Log'!$U$5:$U$504,"Review Received")</f>
        <v>0</v>
      </c>
      <c r="G7" s="0" t="n">
        <f aca="false">COUNTIFS('Follow-Up Log'!$W$5:$W$504,"&gt;="&amp;DATE($B$3,2,1),'Follow-Up Log'!$W$5:$W$504,"&lt;="&amp;EOMONTH(DATE($B$3,2,1),0),'Follow-Up Log'!$U$5:$U$504,"Rebooked")</f>
        <v>0</v>
      </c>
      <c r="H7" s="0" t="n">
        <f aca="false">COUNTIFS('Follow-Up Log'!$W$5:$W$504,"&gt;="&amp;DATE($B$3,2,1),'Follow-Up Log'!$W$5:$W$504,"&lt;="&amp;EOMONTH(DATE($B$3,2,1),0),'Follow-Up Log'!$U$5:$U$504,"Renewed")</f>
        <v>0</v>
      </c>
    </row>
    <row r="8" customFormat="false" ht="15" hidden="false" customHeight="false" outlineLevel="0" collapsed="false">
      <c r="A8" s="15" t="s">
        <v>175</v>
      </c>
      <c r="B8" s="0" t="n">
        <f aca="false">COUNTIFS('Follow-Up Log'!$B$5:$B$504,"&gt;="&amp;DATE($B$3,3,1),'Follow-Up Log'!$B$5:$B$504,"&lt;="&amp;EOMONTH(DATE($B$3,3,1),0))</f>
        <v>0</v>
      </c>
      <c r="C8" s="0" t="n">
        <f aca="false">COUNTIFS('Follow-Up Log'!$W$5:$W$504,"&gt;="&amp;DATE($B$3,3,1),'Follow-Up Log'!$W$5:$W$504,"&lt;="&amp;EOMONTH(DATE($B$3,3,1),0),'Follow-Up Log'!$H$5:$H$504,"Complete")</f>
        <v>0</v>
      </c>
      <c r="D8" s="0" t="n">
        <f aca="true">COUNTIFS('Follow-Up Log'!$B$5:$B$504,"&gt;="&amp;DATE($B$3,3,1),'Follow-Up Log'!$B$5:$B$504,"&lt;="&amp;EOMONTH(DATE($B$3,3,1),0),'Follow-Up Log'!$C$5:$C$504,"&lt;"&amp;TODAY(),'Follow-Up Log'!$H$5:$H$504,"&lt;&gt;Complete",'Follow-Up Log'!$H$5:$H$504,"&lt;&gt;Closed - No Action")</f>
        <v>0</v>
      </c>
      <c r="E8" s="0" t="n">
        <f aca="false">COUNTIFS('Follow-Up Log'!$W$5:$W$504,"&gt;="&amp;DATE($B$3,3,1),'Follow-Up Log'!$W$5:$W$504,"&lt;="&amp;EOMONTH(DATE($B$3,3,1),0),'Follow-Up Log'!$V$5:$V$504,"Yes")</f>
        <v>0</v>
      </c>
      <c r="F8" s="0" t="n">
        <f aca="false">COUNTIFS('Follow-Up Log'!$W$5:$W$504,"&gt;="&amp;DATE($B$3,3,1),'Follow-Up Log'!$W$5:$W$504,"&lt;="&amp;EOMONTH(DATE($B$3,3,1),0),'Follow-Up Log'!$U$5:$U$504,"Review Received")</f>
        <v>0</v>
      </c>
      <c r="G8" s="0" t="n">
        <f aca="false">COUNTIFS('Follow-Up Log'!$W$5:$W$504,"&gt;="&amp;DATE($B$3,3,1),'Follow-Up Log'!$W$5:$W$504,"&lt;="&amp;EOMONTH(DATE($B$3,3,1),0),'Follow-Up Log'!$U$5:$U$504,"Rebooked")</f>
        <v>0</v>
      </c>
      <c r="H8" s="0" t="n">
        <f aca="false">COUNTIFS('Follow-Up Log'!$W$5:$W$504,"&gt;="&amp;DATE($B$3,3,1),'Follow-Up Log'!$W$5:$W$504,"&lt;="&amp;EOMONTH(DATE($B$3,3,1),0),'Follow-Up Log'!$U$5:$U$504,"Renewed")</f>
        <v>0</v>
      </c>
    </row>
    <row r="9" customFormat="false" ht="15" hidden="false" customHeight="false" outlineLevel="0" collapsed="false">
      <c r="A9" s="15" t="s">
        <v>176</v>
      </c>
      <c r="B9" s="0" t="n">
        <f aca="false">COUNTIFS('Follow-Up Log'!$B$5:$B$504,"&gt;="&amp;DATE($B$3,4,1),'Follow-Up Log'!$B$5:$B$504,"&lt;="&amp;EOMONTH(DATE($B$3,4,1),0))</f>
        <v>0</v>
      </c>
      <c r="C9" s="0" t="n">
        <f aca="false">COUNTIFS('Follow-Up Log'!$W$5:$W$504,"&gt;="&amp;DATE($B$3,4,1),'Follow-Up Log'!$W$5:$W$504,"&lt;="&amp;EOMONTH(DATE($B$3,4,1),0),'Follow-Up Log'!$H$5:$H$504,"Complete")</f>
        <v>0</v>
      </c>
      <c r="D9" s="0" t="n">
        <f aca="true">COUNTIFS('Follow-Up Log'!$B$5:$B$504,"&gt;="&amp;DATE($B$3,4,1),'Follow-Up Log'!$B$5:$B$504,"&lt;="&amp;EOMONTH(DATE($B$3,4,1),0),'Follow-Up Log'!$C$5:$C$504,"&lt;"&amp;TODAY(),'Follow-Up Log'!$H$5:$H$504,"&lt;&gt;Complete",'Follow-Up Log'!$H$5:$H$504,"&lt;&gt;Closed - No Action")</f>
        <v>0</v>
      </c>
      <c r="E9" s="0" t="n">
        <f aca="false">COUNTIFS('Follow-Up Log'!$W$5:$W$504,"&gt;="&amp;DATE($B$3,4,1),'Follow-Up Log'!$W$5:$W$504,"&lt;="&amp;EOMONTH(DATE($B$3,4,1),0),'Follow-Up Log'!$V$5:$V$504,"Yes")</f>
        <v>0</v>
      </c>
      <c r="F9" s="0" t="n">
        <f aca="false">COUNTIFS('Follow-Up Log'!$W$5:$W$504,"&gt;="&amp;DATE($B$3,4,1),'Follow-Up Log'!$W$5:$W$504,"&lt;="&amp;EOMONTH(DATE($B$3,4,1),0),'Follow-Up Log'!$U$5:$U$504,"Review Received")</f>
        <v>0</v>
      </c>
      <c r="G9" s="0" t="n">
        <f aca="false">COUNTIFS('Follow-Up Log'!$W$5:$W$504,"&gt;="&amp;DATE($B$3,4,1),'Follow-Up Log'!$W$5:$W$504,"&lt;="&amp;EOMONTH(DATE($B$3,4,1),0),'Follow-Up Log'!$U$5:$U$504,"Rebooked")</f>
        <v>0</v>
      </c>
      <c r="H9" s="0" t="n">
        <f aca="false">COUNTIFS('Follow-Up Log'!$W$5:$W$504,"&gt;="&amp;DATE($B$3,4,1),'Follow-Up Log'!$W$5:$W$504,"&lt;="&amp;EOMONTH(DATE($B$3,4,1),0),'Follow-Up Log'!$U$5:$U$504,"Renewed")</f>
        <v>0</v>
      </c>
    </row>
    <row r="10" customFormat="false" ht="15" hidden="false" customHeight="false" outlineLevel="0" collapsed="false">
      <c r="A10" s="15" t="s">
        <v>177</v>
      </c>
      <c r="B10" s="0" t="n">
        <f aca="false">COUNTIFS('Follow-Up Log'!$B$5:$B$504,"&gt;="&amp;DATE($B$3,5,1),'Follow-Up Log'!$B$5:$B$504,"&lt;="&amp;EOMONTH(DATE($B$3,5,1),0))</f>
        <v>0</v>
      </c>
      <c r="C10" s="0" t="n">
        <f aca="false">COUNTIFS('Follow-Up Log'!$W$5:$W$504,"&gt;="&amp;DATE($B$3,5,1),'Follow-Up Log'!$W$5:$W$504,"&lt;="&amp;EOMONTH(DATE($B$3,5,1),0),'Follow-Up Log'!$H$5:$H$504,"Complete")</f>
        <v>0</v>
      </c>
      <c r="D10" s="0" t="n">
        <f aca="true">COUNTIFS('Follow-Up Log'!$B$5:$B$504,"&gt;="&amp;DATE($B$3,5,1),'Follow-Up Log'!$B$5:$B$504,"&lt;="&amp;EOMONTH(DATE($B$3,5,1),0),'Follow-Up Log'!$C$5:$C$504,"&lt;"&amp;TODAY(),'Follow-Up Log'!$H$5:$H$504,"&lt;&gt;Complete",'Follow-Up Log'!$H$5:$H$504,"&lt;&gt;Closed - No Action")</f>
        <v>0</v>
      </c>
      <c r="E10" s="0" t="n">
        <f aca="false">COUNTIFS('Follow-Up Log'!$W$5:$W$504,"&gt;="&amp;DATE($B$3,5,1),'Follow-Up Log'!$W$5:$W$504,"&lt;="&amp;EOMONTH(DATE($B$3,5,1),0),'Follow-Up Log'!$V$5:$V$504,"Yes")</f>
        <v>0</v>
      </c>
      <c r="F10" s="0" t="n">
        <f aca="false">COUNTIFS('Follow-Up Log'!$W$5:$W$504,"&gt;="&amp;DATE($B$3,5,1),'Follow-Up Log'!$W$5:$W$504,"&lt;="&amp;EOMONTH(DATE($B$3,5,1),0),'Follow-Up Log'!$U$5:$U$504,"Review Received")</f>
        <v>0</v>
      </c>
      <c r="G10" s="0" t="n">
        <f aca="false">COUNTIFS('Follow-Up Log'!$W$5:$W$504,"&gt;="&amp;DATE($B$3,5,1),'Follow-Up Log'!$W$5:$W$504,"&lt;="&amp;EOMONTH(DATE($B$3,5,1),0),'Follow-Up Log'!$U$5:$U$504,"Rebooked")</f>
        <v>0</v>
      </c>
      <c r="H10" s="0" t="n">
        <f aca="false">COUNTIFS('Follow-Up Log'!$W$5:$W$504,"&gt;="&amp;DATE($B$3,5,1),'Follow-Up Log'!$W$5:$W$504,"&lt;="&amp;EOMONTH(DATE($B$3,5,1),0),'Follow-Up Log'!$U$5:$U$504,"Renewed")</f>
        <v>0</v>
      </c>
    </row>
    <row r="11" customFormat="false" ht="15" hidden="false" customHeight="false" outlineLevel="0" collapsed="false">
      <c r="A11" s="15" t="s">
        <v>178</v>
      </c>
      <c r="B11" s="0" t="n">
        <f aca="false">COUNTIFS('Follow-Up Log'!$B$5:$B$504,"&gt;="&amp;DATE($B$3,6,1),'Follow-Up Log'!$B$5:$B$504,"&lt;="&amp;EOMONTH(DATE($B$3,6,1),0))</f>
        <v>0</v>
      </c>
      <c r="C11" s="0" t="n">
        <f aca="false">COUNTIFS('Follow-Up Log'!$W$5:$W$504,"&gt;="&amp;DATE($B$3,6,1),'Follow-Up Log'!$W$5:$W$504,"&lt;="&amp;EOMONTH(DATE($B$3,6,1),0),'Follow-Up Log'!$H$5:$H$504,"Complete")</f>
        <v>0</v>
      </c>
      <c r="D11" s="0" t="n">
        <f aca="true">COUNTIFS('Follow-Up Log'!$B$5:$B$504,"&gt;="&amp;DATE($B$3,6,1),'Follow-Up Log'!$B$5:$B$504,"&lt;="&amp;EOMONTH(DATE($B$3,6,1),0),'Follow-Up Log'!$C$5:$C$504,"&lt;"&amp;TODAY(),'Follow-Up Log'!$H$5:$H$504,"&lt;&gt;Complete",'Follow-Up Log'!$H$5:$H$504,"&lt;&gt;Closed - No Action")</f>
        <v>0</v>
      </c>
      <c r="E11" s="0" t="n">
        <f aca="false">COUNTIFS('Follow-Up Log'!$W$5:$W$504,"&gt;="&amp;DATE($B$3,6,1),'Follow-Up Log'!$W$5:$W$504,"&lt;="&amp;EOMONTH(DATE($B$3,6,1),0),'Follow-Up Log'!$V$5:$V$504,"Yes")</f>
        <v>0</v>
      </c>
      <c r="F11" s="0" t="n">
        <f aca="false">COUNTIFS('Follow-Up Log'!$W$5:$W$504,"&gt;="&amp;DATE($B$3,6,1),'Follow-Up Log'!$W$5:$W$504,"&lt;="&amp;EOMONTH(DATE($B$3,6,1),0),'Follow-Up Log'!$U$5:$U$504,"Review Received")</f>
        <v>0</v>
      </c>
      <c r="G11" s="0" t="n">
        <f aca="false">COUNTIFS('Follow-Up Log'!$W$5:$W$504,"&gt;="&amp;DATE($B$3,6,1),'Follow-Up Log'!$W$5:$W$504,"&lt;="&amp;EOMONTH(DATE($B$3,6,1),0),'Follow-Up Log'!$U$5:$U$504,"Rebooked")</f>
        <v>0</v>
      </c>
      <c r="H11" s="0" t="n">
        <f aca="false">COUNTIFS('Follow-Up Log'!$W$5:$W$504,"&gt;="&amp;DATE($B$3,6,1),'Follow-Up Log'!$W$5:$W$504,"&lt;="&amp;EOMONTH(DATE($B$3,6,1),0),'Follow-Up Log'!$U$5:$U$504,"Renewed")</f>
        <v>0</v>
      </c>
    </row>
    <row r="12" customFormat="false" ht="15" hidden="false" customHeight="false" outlineLevel="0" collapsed="false">
      <c r="A12" s="15" t="s">
        <v>179</v>
      </c>
      <c r="B12" s="0" t="n">
        <f aca="false">COUNTIFS('Follow-Up Log'!$B$5:$B$504,"&gt;="&amp;DATE($B$3,7,1),'Follow-Up Log'!$B$5:$B$504,"&lt;="&amp;EOMONTH(DATE($B$3,7,1),0))</f>
        <v>0</v>
      </c>
      <c r="C12" s="0" t="n">
        <f aca="false">COUNTIFS('Follow-Up Log'!$W$5:$W$504,"&gt;="&amp;DATE($B$3,7,1),'Follow-Up Log'!$W$5:$W$504,"&lt;="&amp;EOMONTH(DATE($B$3,7,1),0),'Follow-Up Log'!$H$5:$H$504,"Complete")</f>
        <v>0</v>
      </c>
      <c r="D12" s="0" t="n">
        <f aca="true">COUNTIFS('Follow-Up Log'!$B$5:$B$504,"&gt;="&amp;DATE($B$3,7,1),'Follow-Up Log'!$B$5:$B$504,"&lt;="&amp;EOMONTH(DATE($B$3,7,1),0),'Follow-Up Log'!$C$5:$C$504,"&lt;"&amp;TODAY(),'Follow-Up Log'!$H$5:$H$504,"&lt;&gt;Complete",'Follow-Up Log'!$H$5:$H$504,"&lt;&gt;Closed - No Action")</f>
        <v>0</v>
      </c>
      <c r="E12" s="0" t="n">
        <f aca="false">COUNTIFS('Follow-Up Log'!$W$5:$W$504,"&gt;="&amp;DATE($B$3,7,1),'Follow-Up Log'!$W$5:$W$504,"&lt;="&amp;EOMONTH(DATE($B$3,7,1),0),'Follow-Up Log'!$V$5:$V$504,"Yes")</f>
        <v>0</v>
      </c>
      <c r="F12" s="0" t="n">
        <f aca="false">COUNTIFS('Follow-Up Log'!$W$5:$W$504,"&gt;="&amp;DATE($B$3,7,1),'Follow-Up Log'!$W$5:$W$504,"&lt;="&amp;EOMONTH(DATE($B$3,7,1),0),'Follow-Up Log'!$U$5:$U$504,"Review Received")</f>
        <v>0</v>
      </c>
      <c r="G12" s="0" t="n">
        <f aca="false">COUNTIFS('Follow-Up Log'!$W$5:$W$504,"&gt;="&amp;DATE($B$3,7,1),'Follow-Up Log'!$W$5:$W$504,"&lt;="&amp;EOMONTH(DATE($B$3,7,1),0),'Follow-Up Log'!$U$5:$U$504,"Rebooked")</f>
        <v>0</v>
      </c>
      <c r="H12" s="0" t="n">
        <f aca="false">COUNTIFS('Follow-Up Log'!$W$5:$W$504,"&gt;="&amp;DATE($B$3,7,1),'Follow-Up Log'!$W$5:$W$504,"&lt;="&amp;EOMONTH(DATE($B$3,7,1),0),'Follow-Up Log'!$U$5:$U$504,"Renewed")</f>
        <v>0</v>
      </c>
    </row>
    <row r="13" customFormat="false" ht="15" hidden="false" customHeight="false" outlineLevel="0" collapsed="false">
      <c r="A13" s="15" t="s">
        <v>180</v>
      </c>
      <c r="B13" s="0" t="n">
        <f aca="false">COUNTIFS('Follow-Up Log'!$B$5:$B$504,"&gt;="&amp;DATE($B$3,8,1),'Follow-Up Log'!$B$5:$B$504,"&lt;="&amp;EOMONTH(DATE($B$3,8,1),0))</f>
        <v>3</v>
      </c>
      <c r="C13" s="0" t="n">
        <f aca="false">COUNTIFS('Follow-Up Log'!$W$5:$W$504,"&gt;="&amp;DATE($B$3,8,1),'Follow-Up Log'!$W$5:$W$504,"&lt;="&amp;EOMONTH(DATE($B$3,8,1),0),'Follow-Up Log'!$H$5:$H$504,"Complete")</f>
        <v>0</v>
      </c>
      <c r="D13" s="0" t="n">
        <f aca="true">COUNTIFS('Follow-Up Log'!$B$5:$B$504,"&gt;="&amp;DATE($B$3,8,1),'Follow-Up Log'!$B$5:$B$504,"&lt;="&amp;EOMONTH(DATE($B$3,8,1),0),'Follow-Up Log'!$C$5:$C$504,"&lt;"&amp;TODAY(),'Follow-Up Log'!$H$5:$H$504,"&lt;&gt;Complete",'Follow-Up Log'!$H$5:$H$504,"&lt;&gt;Closed - No Action")</f>
        <v>1</v>
      </c>
      <c r="E13" s="0" t="n">
        <f aca="false">COUNTIFS('Follow-Up Log'!$W$5:$W$504,"&gt;="&amp;DATE($B$3,8,1),'Follow-Up Log'!$W$5:$W$504,"&lt;="&amp;EOMONTH(DATE($B$3,8,1),0),'Follow-Up Log'!$V$5:$V$504,"Yes")</f>
        <v>0</v>
      </c>
      <c r="F13" s="0" t="n">
        <f aca="false">COUNTIFS('Follow-Up Log'!$W$5:$W$504,"&gt;="&amp;DATE($B$3,8,1),'Follow-Up Log'!$W$5:$W$504,"&lt;="&amp;EOMONTH(DATE($B$3,8,1),0),'Follow-Up Log'!$U$5:$U$504,"Review Received")</f>
        <v>0</v>
      </c>
      <c r="G13" s="0" t="n">
        <f aca="false">COUNTIFS('Follow-Up Log'!$W$5:$W$504,"&gt;="&amp;DATE($B$3,8,1),'Follow-Up Log'!$W$5:$W$504,"&lt;="&amp;EOMONTH(DATE($B$3,8,1),0),'Follow-Up Log'!$U$5:$U$504,"Rebooked")</f>
        <v>0</v>
      </c>
      <c r="H13" s="0" t="n">
        <f aca="false">COUNTIFS('Follow-Up Log'!$W$5:$W$504,"&gt;="&amp;DATE($B$3,8,1),'Follow-Up Log'!$W$5:$W$504,"&lt;="&amp;EOMONTH(DATE($B$3,8,1),0),'Follow-Up Log'!$U$5:$U$504,"Renewed")</f>
        <v>0</v>
      </c>
    </row>
    <row r="14" customFormat="false" ht="15" hidden="false" customHeight="false" outlineLevel="0" collapsed="false">
      <c r="A14" s="15" t="s">
        <v>181</v>
      </c>
      <c r="B14" s="0" t="n">
        <f aca="false">COUNTIFS('Follow-Up Log'!$B$5:$B$504,"&gt;="&amp;DATE($B$3,9,1),'Follow-Up Log'!$B$5:$B$504,"&lt;="&amp;EOMONTH(DATE($B$3,9,1),0))</f>
        <v>7</v>
      </c>
      <c r="C14" s="0" t="n">
        <f aca="false">COUNTIFS('Follow-Up Log'!$W$5:$W$504,"&gt;="&amp;DATE($B$3,9,1),'Follow-Up Log'!$W$5:$W$504,"&lt;="&amp;EOMONTH(DATE($B$3,9,1),0),'Follow-Up Log'!$H$5:$H$504,"Complete")</f>
        <v>2</v>
      </c>
      <c r="D14" s="0" t="n">
        <f aca="true">COUNTIFS('Follow-Up Log'!$B$5:$B$504,"&gt;="&amp;DATE($B$3,9,1),'Follow-Up Log'!$B$5:$B$504,"&lt;="&amp;EOMONTH(DATE($B$3,9,1),0),'Follow-Up Log'!$C$5:$C$504,"&lt;"&amp;TODAY(),'Follow-Up Log'!$H$5:$H$504,"&lt;&gt;Complete",'Follow-Up Log'!$H$5:$H$504,"&lt;&gt;Closed - No Action")</f>
        <v>2</v>
      </c>
      <c r="E14" s="0" t="n">
        <f aca="false">COUNTIFS('Follow-Up Log'!$W$5:$W$504,"&gt;="&amp;DATE($B$3,9,1),'Follow-Up Log'!$W$5:$W$504,"&lt;="&amp;EOMONTH(DATE($B$3,9,1),0),'Follow-Up Log'!$V$5:$V$504,"Yes")</f>
        <v>3</v>
      </c>
      <c r="F14" s="0" t="n">
        <f aca="false">COUNTIFS('Follow-Up Log'!$W$5:$W$504,"&gt;="&amp;DATE($B$3,9,1),'Follow-Up Log'!$W$5:$W$504,"&lt;="&amp;EOMONTH(DATE($B$3,9,1),0),'Follow-Up Log'!$U$5:$U$504,"Review Received")</f>
        <v>0</v>
      </c>
      <c r="G14" s="0" t="n">
        <f aca="false">COUNTIFS('Follow-Up Log'!$W$5:$W$504,"&gt;="&amp;DATE($B$3,9,1),'Follow-Up Log'!$W$5:$W$504,"&lt;="&amp;EOMONTH(DATE($B$3,9,1),0),'Follow-Up Log'!$U$5:$U$504,"Rebooked")</f>
        <v>0</v>
      </c>
      <c r="H14" s="0" t="n">
        <f aca="false">COUNTIFS('Follow-Up Log'!$W$5:$W$504,"&gt;="&amp;DATE($B$3,9,1),'Follow-Up Log'!$W$5:$W$504,"&lt;="&amp;EOMONTH(DATE($B$3,9,1),0),'Follow-Up Log'!$U$5:$U$504,"Renewed")</f>
        <v>0</v>
      </c>
    </row>
    <row r="15" customFormat="false" ht="15" hidden="false" customHeight="false" outlineLevel="0" collapsed="false">
      <c r="A15" s="15" t="s">
        <v>182</v>
      </c>
      <c r="B15" s="0" t="n">
        <f aca="false">COUNTIFS('Follow-Up Log'!$B$5:$B$504,"&gt;="&amp;DATE($B$3,10,1),'Follow-Up Log'!$B$5:$B$504,"&lt;="&amp;EOMONTH(DATE($B$3,10,1),0))</f>
        <v>0</v>
      </c>
      <c r="C15" s="0" t="n">
        <f aca="false">COUNTIFS('Follow-Up Log'!$W$5:$W$504,"&gt;="&amp;DATE($B$3,10,1),'Follow-Up Log'!$W$5:$W$504,"&lt;="&amp;EOMONTH(DATE($B$3,10,1),0),'Follow-Up Log'!$H$5:$H$504,"Complete")</f>
        <v>0</v>
      </c>
      <c r="D15" s="0" t="n">
        <f aca="true">COUNTIFS('Follow-Up Log'!$B$5:$B$504,"&gt;="&amp;DATE($B$3,10,1),'Follow-Up Log'!$B$5:$B$504,"&lt;="&amp;EOMONTH(DATE($B$3,10,1),0),'Follow-Up Log'!$C$5:$C$504,"&lt;"&amp;TODAY(),'Follow-Up Log'!$H$5:$H$504,"&lt;&gt;Complete",'Follow-Up Log'!$H$5:$H$504,"&lt;&gt;Closed - No Action")</f>
        <v>0</v>
      </c>
      <c r="E15" s="0" t="n">
        <f aca="false">COUNTIFS('Follow-Up Log'!$W$5:$W$504,"&gt;="&amp;DATE($B$3,10,1),'Follow-Up Log'!$W$5:$W$504,"&lt;="&amp;EOMONTH(DATE($B$3,10,1),0),'Follow-Up Log'!$V$5:$V$504,"Yes")</f>
        <v>0</v>
      </c>
      <c r="F15" s="0" t="n">
        <f aca="false">COUNTIFS('Follow-Up Log'!$W$5:$W$504,"&gt;="&amp;DATE($B$3,10,1),'Follow-Up Log'!$W$5:$W$504,"&lt;="&amp;EOMONTH(DATE($B$3,10,1),0),'Follow-Up Log'!$U$5:$U$504,"Review Received")</f>
        <v>0</v>
      </c>
      <c r="G15" s="0" t="n">
        <f aca="false">COUNTIFS('Follow-Up Log'!$W$5:$W$504,"&gt;="&amp;DATE($B$3,10,1),'Follow-Up Log'!$W$5:$W$504,"&lt;="&amp;EOMONTH(DATE($B$3,10,1),0),'Follow-Up Log'!$U$5:$U$504,"Rebooked")</f>
        <v>0</v>
      </c>
      <c r="H15" s="0" t="n">
        <f aca="false">COUNTIFS('Follow-Up Log'!$W$5:$W$504,"&gt;="&amp;DATE($B$3,10,1),'Follow-Up Log'!$W$5:$W$504,"&lt;="&amp;EOMONTH(DATE($B$3,10,1),0),'Follow-Up Log'!$U$5:$U$504,"Renewed")</f>
        <v>0</v>
      </c>
    </row>
    <row r="16" customFormat="false" ht="15" hidden="false" customHeight="false" outlineLevel="0" collapsed="false">
      <c r="A16" s="15" t="s">
        <v>183</v>
      </c>
      <c r="B16" s="0" t="n">
        <f aca="false">COUNTIFS('Follow-Up Log'!$B$5:$B$504,"&gt;="&amp;DATE($B$3,11,1),'Follow-Up Log'!$B$5:$B$504,"&lt;="&amp;EOMONTH(DATE($B$3,11,1),0))</f>
        <v>0</v>
      </c>
      <c r="C16" s="0" t="n">
        <f aca="false">COUNTIFS('Follow-Up Log'!$W$5:$W$504,"&gt;="&amp;DATE($B$3,11,1),'Follow-Up Log'!$W$5:$W$504,"&lt;="&amp;EOMONTH(DATE($B$3,11,1),0),'Follow-Up Log'!$H$5:$H$504,"Complete")</f>
        <v>0</v>
      </c>
      <c r="D16" s="0" t="n">
        <f aca="true">COUNTIFS('Follow-Up Log'!$B$5:$B$504,"&gt;="&amp;DATE($B$3,11,1),'Follow-Up Log'!$B$5:$B$504,"&lt;="&amp;EOMONTH(DATE($B$3,11,1),0),'Follow-Up Log'!$C$5:$C$504,"&lt;"&amp;TODAY(),'Follow-Up Log'!$H$5:$H$504,"&lt;&gt;Complete",'Follow-Up Log'!$H$5:$H$504,"&lt;&gt;Closed - No Action")</f>
        <v>0</v>
      </c>
      <c r="E16" s="0" t="n">
        <f aca="false">COUNTIFS('Follow-Up Log'!$W$5:$W$504,"&gt;="&amp;DATE($B$3,11,1),'Follow-Up Log'!$W$5:$W$504,"&lt;="&amp;EOMONTH(DATE($B$3,11,1),0),'Follow-Up Log'!$V$5:$V$504,"Yes")</f>
        <v>0</v>
      </c>
      <c r="F16" s="0" t="n">
        <f aca="false">COUNTIFS('Follow-Up Log'!$W$5:$W$504,"&gt;="&amp;DATE($B$3,11,1),'Follow-Up Log'!$W$5:$W$504,"&lt;="&amp;EOMONTH(DATE($B$3,11,1),0),'Follow-Up Log'!$U$5:$U$504,"Review Received")</f>
        <v>0</v>
      </c>
      <c r="G16" s="0" t="n">
        <f aca="false">COUNTIFS('Follow-Up Log'!$W$5:$W$504,"&gt;="&amp;DATE($B$3,11,1),'Follow-Up Log'!$W$5:$W$504,"&lt;="&amp;EOMONTH(DATE($B$3,11,1),0),'Follow-Up Log'!$U$5:$U$504,"Rebooked")</f>
        <v>0</v>
      </c>
      <c r="H16" s="0" t="n">
        <f aca="false">COUNTIFS('Follow-Up Log'!$W$5:$W$504,"&gt;="&amp;DATE($B$3,11,1),'Follow-Up Log'!$W$5:$W$504,"&lt;="&amp;EOMONTH(DATE($B$3,11,1),0),'Follow-Up Log'!$U$5:$U$504,"Renewed")</f>
        <v>0</v>
      </c>
    </row>
    <row r="17" customFormat="false" ht="15" hidden="false" customHeight="false" outlineLevel="0" collapsed="false">
      <c r="A17" s="15" t="s">
        <v>184</v>
      </c>
      <c r="B17" s="0" t="n">
        <f aca="false">COUNTIFS('Follow-Up Log'!$B$5:$B$504,"&gt;="&amp;DATE($B$3,12,1),'Follow-Up Log'!$B$5:$B$504,"&lt;="&amp;EOMONTH(DATE($B$3,12,1),0))</f>
        <v>0</v>
      </c>
      <c r="C17" s="0" t="n">
        <f aca="false">COUNTIFS('Follow-Up Log'!$W$5:$W$504,"&gt;="&amp;DATE($B$3,12,1),'Follow-Up Log'!$W$5:$W$504,"&lt;="&amp;EOMONTH(DATE($B$3,12,1),0),'Follow-Up Log'!$H$5:$H$504,"Complete")</f>
        <v>0</v>
      </c>
      <c r="D17" s="0" t="n">
        <f aca="true">COUNTIFS('Follow-Up Log'!$B$5:$B$504,"&gt;="&amp;DATE($B$3,12,1),'Follow-Up Log'!$B$5:$B$504,"&lt;="&amp;EOMONTH(DATE($B$3,12,1),0),'Follow-Up Log'!$C$5:$C$504,"&lt;"&amp;TODAY(),'Follow-Up Log'!$H$5:$H$504,"&lt;&gt;Complete",'Follow-Up Log'!$H$5:$H$504,"&lt;&gt;Closed - No Action")</f>
        <v>0</v>
      </c>
      <c r="E17" s="0" t="n">
        <f aca="false">COUNTIFS('Follow-Up Log'!$W$5:$W$504,"&gt;="&amp;DATE($B$3,12,1),'Follow-Up Log'!$W$5:$W$504,"&lt;="&amp;EOMONTH(DATE($B$3,12,1),0),'Follow-Up Log'!$V$5:$V$504,"Yes")</f>
        <v>0</v>
      </c>
      <c r="F17" s="0" t="n">
        <f aca="false">COUNTIFS('Follow-Up Log'!$W$5:$W$504,"&gt;="&amp;DATE($B$3,12,1),'Follow-Up Log'!$W$5:$W$504,"&lt;="&amp;EOMONTH(DATE($B$3,12,1),0),'Follow-Up Log'!$U$5:$U$504,"Review Received")</f>
        <v>0</v>
      </c>
      <c r="G17" s="0" t="n">
        <f aca="false">COUNTIFS('Follow-Up Log'!$W$5:$W$504,"&gt;="&amp;DATE($B$3,12,1),'Follow-Up Log'!$W$5:$W$504,"&lt;="&amp;EOMONTH(DATE($B$3,12,1),0),'Follow-Up Log'!$U$5:$U$504,"Rebooked")</f>
        <v>0</v>
      </c>
      <c r="H17" s="0" t="n">
        <f aca="false">COUNTIFS('Follow-Up Log'!$W$5:$W$504,"&gt;="&amp;DATE($B$3,12,1),'Follow-Up Log'!$W$5:$W$504,"&lt;="&amp;EOMONTH(DATE($B$3,12,1),0),'Follow-Up Log'!$U$5:$U$504,"Renewed")</f>
        <v>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4" min="3" style="0" width="18"/>
    <col collapsed="false" customWidth="true" hidden="false" outlineLevel="0" max="5" min="5" style="0" width="21"/>
    <col collapsed="false" customWidth="true" hidden="false" outlineLevel="0" max="6" min="6" style="0" width="18"/>
    <col collapsed="false" customWidth="true" hidden="false" outlineLevel="0" max="7" min="7" style="0" width="27"/>
    <col collapsed="false" customWidth="true" hidden="false" outlineLevel="0" max="8" min="8" style="0" width="18"/>
    <col collapsed="false" customWidth="true" hidden="false" outlineLevel="0" max="9" min="9" style="0" width="21"/>
  </cols>
  <sheetData>
    <row r="1" customFormat="false" ht="25.5" hidden="false" customHeight="true" outlineLevel="0" collapsed="false">
      <c r="A1" s="1" t="s">
        <v>185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A3" s="16" t="s">
        <v>186</v>
      </c>
      <c r="B3" s="15" t="s">
        <v>187</v>
      </c>
    </row>
    <row r="4" customFormat="false" ht="15" hidden="false" customHeight="false" outlineLevel="0" collapsed="false">
      <c r="A4" s="16" t="s">
        <v>188</v>
      </c>
      <c r="B4" s="15" t="s">
        <v>189</v>
      </c>
    </row>
    <row r="5" customFormat="false" ht="15" hidden="false" customHeight="false" outlineLevel="0" collapsed="false">
      <c r="A5" s="16" t="s">
        <v>190</v>
      </c>
      <c r="B5" s="15" t="s">
        <v>191</v>
      </c>
    </row>
    <row r="6" customFormat="false" ht="15" hidden="false" customHeight="false" outlineLevel="0" collapsed="false">
      <c r="A6" s="16" t="s">
        <v>192</v>
      </c>
      <c r="B6" s="15" t="s">
        <v>193</v>
      </c>
    </row>
    <row r="9" customFormat="false" ht="15" hidden="false" customHeight="false" outlineLevel="0" collapsed="false">
      <c r="A9" s="3" t="s">
        <v>194</v>
      </c>
      <c r="B9" s="3" t="s">
        <v>195</v>
      </c>
      <c r="C9" s="3" t="s">
        <v>196</v>
      </c>
      <c r="D9" s="3" t="s">
        <v>197</v>
      </c>
      <c r="E9" s="3" t="s">
        <v>198</v>
      </c>
      <c r="F9" s="3" t="s">
        <v>199</v>
      </c>
      <c r="G9" s="3" t="s">
        <v>200</v>
      </c>
      <c r="H9" s="3" t="s">
        <v>201</v>
      </c>
      <c r="I9" s="3" t="s">
        <v>202</v>
      </c>
    </row>
    <row r="10" customFormat="false" ht="15" hidden="false" customHeight="false" outlineLevel="0" collapsed="false">
      <c r="A10" s="15" t="s">
        <v>30</v>
      </c>
      <c r="B10" s="15" t="s">
        <v>33</v>
      </c>
      <c r="C10" s="15" t="s">
        <v>48</v>
      </c>
      <c r="D10" s="15" t="s">
        <v>71</v>
      </c>
      <c r="E10" s="15" t="s">
        <v>42</v>
      </c>
      <c r="F10" s="15" t="s">
        <v>58</v>
      </c>
      <c r="G10" s="15" t="s">
        <v>37</v>
      </c>
      <c r="H10" s="15" t="s">
        <v>76</v>
      </c>
      <c r="I10" s="15" t="s">
        <v>63</v>
      </c>
    </row>
    <row r="11" customFormat="false" ht="15" hidden="false" customHeight="false" outlineLevel="0" collapsed="false">
      <c r="A11" s="15" t="s">
        <v>149</v>
      </c>
      <c r="B11" s="15" t="s">
        <v>49</v>
      </c>
      <c r="C11" s="15" t="s">
        <v>32</v>
      </c>
      <c r="D11" s="15" t="s">
        <v>32</v>
      </c>
      <c r="E11" s="15" t="s">
        <v>99</v>
      </c>
      <c r="F11" s="15" t="s">
        <v>43</v>
      </c>
      <c r="G11" s="15" t="s">
        <v>75</v>
      </c>
      <c r="H11" s="15" t="s">
        <v>54</v>
      </c>
      <c r="I11" s="15" t="s">
        <v>123</v>
      </c>
    </row>
    <row r="12" customFormat="false" ht="15" hidden="false" customHeight="false" outlineLevel="0" collapsed="false">
      <c r="A12" s="15" t="s">
        <v>46</v>
      </c>
      <c r="B12" s="15" t="s">
        <v>82</v>
      </c>
      <c r="C12" s="15" t="s">
        <v>71</v>
      </c>
      <c r="D12" s="15" t="s">
        <v>48</v>
      </c>
      <c r="E12" s="15" t="s">
        <v>57</v>
      </c>
      <c r="G12" s="15" t="s">
        <v>203</v>
      </c>
      <c r="H12" s="15" t="s">
        <v>38</v>
      </c>
      <c r="I12" s="15" t="s">
        <v>31</v>
      </c>
    </row>
    <row r="13" customFormat="false" ht="15" hidden="false" customHeight="false" outlineLevel="0" collapsed="false">
      <c r="A13" s="15" t="s">
        <v>90</v>
      </c>
      <c r="B13" s="15" t="s">
        <v>92</v>
      </c>
      <c r="D13" s="15" t="s">
        <v>41</v>
      </c>
      <c r="E13" s="15" t="s">
        <v>204</v>
      </c>
      <c r="G13" s="15" t="s">
        <v>108</v>
      </c>
      <c r="H13" s="15" t="s">
        <v>205</v>
      </c>
      <c r="I13" s="15" t="s">
        <v>47</v>
      </c>
    </row>
    <row r="14" customFormat="false" ht="15" hidden="false" customHeight="false" outlineLevel="0" collapsed="false">
      <c r="A14" s="15" t="s">
        <v>70</v>
      </c>
      <c r="B14" s="15" t="s">
        <v>206</v>
      </c>
      <c r="E14" s="15" t="s">
        <v>207</v>
      </c>
      <c r="G14" s="15" t="s">
        <v>86</v>
      </c>
      <c r="H14" s="15" t="s">
        <v>96</v>
      </c>
      <c r="I14" s="15" t="s">
        <v>104</v>
      </c>
    </row>
    <row r="15" customFormat="false" ht="15" hidden="false" customHeight="false" outlineLevel="0" collapsed="false">
      <c r="A15" s="15" t="s">
        <v>131</v>
      </c>
      <c r="E15" s="15" t="s">
        <v>208</v>
      </c>
      <c r="G15" s="15" t="s">
        <v>53</v>
      </c>
      <c r="H15" s="15" t="s">
        <v>209</v>
      </c>
      <c r="I15" s="15" t="s">
        <v>91</v>
      </c>
    </row>
    <row r="16" customFormat="false" ht="15" hidden="false" customHeight="false" outlineLevel="0" collapsed="false">
      <c r="A16" s="15" t="s">
        <v>150</v>
      </c>
      <c r="E16" s="15" t="s">
        <v>210</v>
      </c>
      <c r="G16" s="15" t="s">
        <v>211</v>
      </c>
      <c r="H16" s="15" t="s">
        <v>212</v>
      </c>
    </row>
    <row r="17" customFormat="false" ht="15" hidden="false" customHeight="false" outlineLevel="0" collapsed="false">
      <c r="A17" s="15" t="s">
        <v>62</v>
      </c>
      <c r="E17" s="15" t="s">
        <v>118</v>
      </c>
      <c r="G17" s="15" t="s">
        <v>153</v>
      </c>
    </row>
    <row r="18" customFormat="false" ht="15" hidden="false" customHeight="false" outlineLevel="0" collapsed="false">
      <c r="A18" s="15" t="s">
        <v>81</v>
      </c>
      <c r="E18" s="15" t="s">
        <v>213</v>
      </c>
    </row>
    <row r="19" customFormat="false" ht="15" hidden="false" customHeight="false" outlineLevel="0" collapsed="false">
      <c r="A19" s="15" t="s">
        <v>122</v>
      </c>
      <c r="E19" s="15" t="s">
        <v>214</v>
      </c>
    </row>
    <row r="20" customFormat="false" ht="15" hidden="false" customHeight="false" outlineLevel="0" collapsed="false">
      <c r="A20" s="15" t="s">
        <v>113</v>
      </c>
      <c r="E20" s="15" t="s">
        <v>215</v>
      </c>
    </row>
    <row r="21" customFormat="false" ht="15" hidden="false" customHeight="false" outlineLevel="0" collapsed="false">
      <c r="A21" s="15" t="s">
        <v>151</v>
      </c>
      <c r="E21" s="15" t="s">
        <v>216</v>
      </c>
    </row>
    <row r="22" customFormat="false" ht="15" hidden="false" customHeight="false" outlineLevel="0" collapsed="false">
      <c r="A22" s="15" t="s">
        <v>152</v>
      </c>
      <c r="E22" s="15" t="s">
        <v>217</v>
      </c>
    </row>
    <row r="23" customFormat="false" ht="15" hidden="false" customHeight="false" outlineLevel="0" collapsed="false">
      <c r="A23" s="15" t="s">
        <v>103</v>
      </c>
      <c r="E23" s="15" t="s">
        <v>218</v>
      </c>
    </row>
    <row r="24" customFormat="false" ht="15" hidden="false" customHeight="false" outlineLevel="0" collapsed="false">
      <c r="A24" s="15" t="s">
        <v>153</v>
      </c>
      <c r="E24" s="15" t="s">
        <v>153</v>
      </c>
    </row>
    <row r="28" customFormat="false" ht="19.5" hidden="false" customHeight="true" outlineLevel="0" collapsed="false">
      <c r="A28" s="14" t="s">
        <v>219</v>
      </c>
      <c r="B28" s="14"/>
      <c r="C28" s="14"/>
      <c r="D28" s="14"/>
    </row>
    <row r="29" customFormat="false" ht="15" hidden="false" customHeight="false" outlineLevel="0" collapsed="false">
      <c r="A29" s="16" t="s">
        <v>220</v>
      </c>
      <c r="B29" s="19" t="n">
        <v>3</v>
      </c>
    </row>
    <row r="30" customFormat="false" ht="15" hidden="false" customHeight="false" outlineLevel="0" collapsed="false">
      <c r="A30" s="16" t="s">
        <v>221</v>
      </c>
      <c r="B30" s="19" t="n">
        <v>1</v>
      </c>
    </row>
    <row r="31" customFormat="false" ht="15" hidden="false" customHeight="false" outlineLevel="0" collapsed="false">
      <c r="A31" s="16" t="s">
        <v>222</v>
      </c>
      <c r="B31" s="19" t="n">
        <v>2</v>
      </c>
    </row>
    <row r="32" customFormat="false" ht="15" hidden="false" customHeight="false" outlineLevel="0" collapsed="false">
      <c r="A32" s="16" t="s">
        <v>223</v>
      </c>
      <c r="B32" s="19" t="n">
        <v>90</v>
      </c>
    </row>
    <row r="33" customFormat="false" ht="15" hidden="false" customHeight="false" outlineLevel="0" collapsed="false">
      <c r="A33" s="16" t="s">
        <v>224</v>
      </c>
      <c r="B33" s="19" t="n">
        <v>45</v>
      </c>
    </row>
    <row r="34" customFormat="false" ht="15" hidden="false" customHeight="false" outlineLevel="0" collapsed="false">
      <c r="A34" s="16" t="s">
        <v>225</v>
      </c>
      <c r="B34" s="19" t="n">
        <v>12</v>
      </c>
    </row>
    <row r="37" customFormat="false" ht="15" hidden="false" customHeight="false" outlineLevel="0" collapsed="false">
      <c r="A37" s="20" t="s">
        <v>226</v>
      </c>
    </row>
    <row r="38" customFormat="false" ht="15" hidden="false" customHeight="true" outlineLevel="0" collapsed="false">
      <c r="A38" s="21" t="s">
        <v>227</v>
      </c>
      <c r="B38" s="21"/>
      <c r="C38" s="21"/>
      <c r="D38" s="21"/>
      <c r="E38" s="21"/>
      <c r="F38" s="21"/>
      <c r="G38" s="21"/>
      <c r="H38" s="21"/>
    </row>
    <row r="39" customFormat="false" ht="15" hidden="false" customHeight="false" outlineLevel="0" collapsed="false">
      <c r="A39" s="21"/>
      <c r="B39" s="21"/>
      <c r="C39" s="21"/>
      <c r="D39" s="21"/>
      <c r="E39" s="21"/>
      <c r="F39" s="21"/>
      <c r="G39" s="21"/>
      <c r="H39" s="21"/>
    </row>
    <row r="40" customFormat="false" ht="15" hidden="false" customHeight="false" outlineLevel="0" collapsed="false">
      <c r="A40" s="21"/>
      <c r="B40" s="21"/>
      <c r="C40" s="21"/>
      <c r="D40" s="21"/>
      <c r="E40" s="21"/>
      <c r="F40" s="21"/>
      <c r="G40" s="21"/>
      <c r="H40" s="21"/>
    </row>
    <row r="41" customFormat="false" ht="15" hidden="false" customHeight="false" outlineLevel="0" collapsed="false">
      <c r="A41" s="21"/>
      <c r="B41" s="21"/>
      <c r="C41" s="21"/>
      <c r="D41" s="21"/>
      <c r="E41" s="21"/>
      <c r="F41" s="21"/>
      <c r="G41" s="21"/>
      <c r="H41" s="21"/>
    </row>
  </sheetData>
  <mergeCells count="3">
    <mergeCell ref="A1:H1"/>
    <mergeCell ref="A28:D28"/>
    <mergeCell ref="A38:H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2026-09-09T00:28:26Z</dcterms:created>
  <dc:creator>openpyxl</dc:creator>
  <dc:description/>
  <dc:language>en-US</dc:language>
  <cp:lastModifiedBy/>
  <dcterms:modified xsi:type="dcterms:W3CDTF">2026-09-09T00:28:26Z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