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comments2.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Pricing Calculator" sheetId="1" state="visible" r:id="rId3"/>
    <sheet name="Business Costs" sheetId="2" state="visible" r:id="rId4"/>
    <sheet name="Service Pricing" sheetId="3" state="visible" r:id="rId5"/>
    <sheet name="Instructions" sheetId="4" state="visible" r:id="rId6"/>
  </sheets>
  <definedNames>
    <definedName function="false" hidden="false" localSheetId="1" name="_xlnm.Print_Area" vbProcedure="false">'Business Costs'!$A$1:$C$29</definedName>
    <definedName function="false" hidden="false" localSheetId="3" name="_xlnm.Print_Area" vbProcedure="false">Instructions!$A$1:$B$17</definedName>
    <definedName function="false" hidden="false" localSheetId="0" name="_xlnm.Print_Area" vbProcedure="false">'Pricing Calculator'!$A$1:$H$60</definedName>
    <definedName function="false" hidden="false" localSheetId="2" name="_xlnm.Print_Area" vbProcedure="false">'Service Pricing'!$A$1:$H$18</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TidyOps</author>
  </authors>
  <commentList>
    <comment ref="B15" authorId="0">
      <text>
        <r>
          <rPr>
            <sz val="10"/>
            <rFont val="Arial"/>
            <family val="2"/>
          </rPr>
          <t xml:space="preserve">User-provided business assumption. Replace with your actual business cost.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16</xdr:colOff>
                <xdr:row>1</xdr:row>
                <xdr:rowOff>44</xdr:rowOff>
              </xdr:to>
            </anchor>
          </commentPr>
        </mc:Choice>
        <mc:Fallback/>
      </mc:AlternateContent>
    </comment>
    <comment ref="B16" authorId="0">
      <text>
        <r>
          <rPr>
            <sz val="10"/>
            <rFont val="Arial"/>
            <family val="2"/>
          </rPr>
          <t xml:space="preserve">User-provided business assumption. Replace with your actual business cost.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16</xdr:colOff>
                <xdr:row>1</xdr:row>
                <xdr:rowOff>44</xdr:rowOff>
              </xdr:to>
            </anchor>
          </commentPr>
        </mc:Choice>
        <mc:Fallback/>
      </mc:AlternateContent>
    </comment>
    <comment ref="B17" authorId="0">
      <text>
        <r>
          <rPr>
            <sz val="10"/>
            <rFont val="Arial"/>
            <family val="2"/>
          </rPr>
          <t xml:space="preserve">User-provided business assumption. Replace with your actual business cost.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16</xdr:colOff>
                <xdr:row>1</xdr:row>
                <xdr:rowOff>44</xdr:rowOff>
              </xdr:to>
            </anchor>
          </commentPr>
        </mc:Choice>
        <mc:Fallback/>
      </mc:AlternateContent>
    </comment>
    <comment ref="B18" authorId="0">
      <text>
        <r>
          <rPr>
            <sz val="10"/>
            <rFont val="Arial"/>
            <family val="2"/>
          </rPr>
          <t xml:space="preserve">User-provided business assumption. Replace with your actual business cost.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16</xdr:colOff>
                <xdr:row>1</xdr:row>
                <xdr:rowOff>44</xdr:rowOff>
              </xdr:to>
            </anchor>
          </commentPr>
        </mc:Choice>
        <mc:Fallback/>
      </mc:AlternateContent>
    </comment>
  </commentList>
</comments>
</file>

<file path=xl/comments2.xml><?xml version="1.0" encoding="utf-8"?>
<comments xmlns="http://schemas.openxmlformats.org/spreadsheetml/2006/main" xmlns:mc="http://schemas.openxmlformats.org/markup-compatibility/2006" xmlns:xdr="http://schemas.openxmlformats.org/drawingml/2006/spreadsheetDrawing" xmlns:v2="http://schemas.openxmlformats.org/spreadsheetml/2006/main/v2" mc:Ignorable="v2">
  <authors>
    <author>TidyOps</author>
  </authors>
  <commentList>
    <comment ref="B5"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6"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7"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8"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9"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10"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11"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12"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13"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 ref="B14" authorId="0">
      <text>
        <r>
          <rPr>
            <sz val="10"/>
            <rFont val="Arial"/>
            <family val="2"/>
          </rPr>
          <t xml:space="preserve">User-provided monthly business assumption. Replace with your actual amount.</t>
        </r>
      </text>
      <mc:AlternateContent>
        <mc:Choice Requires="v2">
          <commentPr autoFill="true" autoScale="false" colHidden="false" locked="false" rowHidden="false" textHAlign="justify" textVAlign="top">
            <anchor moveWithCells="false" sizeWithCells="false">
              <xdr:from>
                <xdr:col>0</xdr:col>
                <xdr:colOff>79</xdr:colOff>
                <xdr:row>0</xdr:row>
                <xdr:rowOff>2</xdr:rowOff>
              </xdr:from>
              <xdr:to>
                <xdr:col>1</xdr:col>
                <xdr:colOff>-29</xdr:colOff>
                <xdr:row>1</xdr:row>
                <xdr:rowOff>44</xdr:rowOff>
              </xdr:to>
            </anchor>
          </commentPr>
        </mc:Choice>
        <mc:Fallback/>
      </mc:AlternateContent>
    </comment>
  </commentList>
</comments>
</file>

<file path=xl/sharedStrings.xml><?xml version="1.0" encoding="utf-8"?>
<sst xmlns="http://schemas.openxmlformats.org/spreadsheetml/2006/main" count="159" uniqueCount="150">
  <si>
    <t xml:space="preserve">TidyOps Cleaning Pricing Calculator</t>
  </si>
  <si>
    <t xml:space="preserve">Enter blue cells. Black cells calculate automatically. This model estimates the selling price required to cover direct costs, allocated overhead, and your target profit margin.</t>
  </si>
  <si>
    <t xml:space="preserve">1. JOB DETAILS</t>
  </si>
  <si>
    <t xml:space="preserve">RESULTS &amp; PROFITABILITY</t>
  </si>
  <si>
    <t xml:space="preserve">Service Type</t>
  </si>
  <si>
    <t xml:space="preserve">Standard Cleaning</t>
  </si>
  <si>
    <t xml:space="preserve">Total Labor Hours</t>
  </si>
  <si>
    <t xml:space="preserve">Property Size (sq. ft.)</t>
  </si>
  <si>
    <t xml:space="preserve">Loaded Labor Rate</t>
  </si>
  <si>
    <t xml:space="preserve">Bedrooms</t>
  </si>
  <si>
    <t xml:space="preserve">Direct Labor Cost</t>
  </si>
  <si>
    <t xml:space="preserve">Bathrooms</t>
  </si>
  <si>
    <t xml:space="preserve">Supplies</t>
  </si>
  <si>
    <t xml:space="preserve">Number of Cleaners</t>
  </si>
  <si>
    <t xml:space="preserve">Travel</t>
  </si>
  <si>
    <t xml:space="preserve">Hours Per Cleaner</t>
  </si>
  <si>
    <t xml:space="preserve">Other Direct Costs</t>
  </si>
  <si>
    <t xml:space="preserve">Allocated Overhead</t>
  </si>
  <si>
    <t xml:space="preserve">Service Frequency</t>
  </si>
  <si>
    <t xml:space="preserve">One-Time</t>
  </si>
  <si>
    <t xml:space="preserve">Estimated Job Cost</t>
  </si>
  <si>
    <t xml:space="preserve">Target Profit Margin</t>
  </si>
  <si>
    <t xml:space="preserve">2. LABOR COST</t>
  </si>
  <si>
    <t xml:space="preserve">Required Selling Price</t>
  </si>
  <si>
    <t xml:space="preserve">Cleaner Wage ($/hour)</t>
  </si>
  <si>
    <t xml:space="preserve">Recommended Rounded Price</t>
  </si>
  <si>
    <t xml:space="preserve">Payroll Tax &amp; Burden</t>
  </si>
  <si>
    <t xml:space="preserve">Revenue / Labor Hour</t>
  </si>
  <si>
    <t xml:space="preserve">Workers' Comp / Labor Insurance</t>
  </si>
  <si>
    <t xml:space="preserve">Price / Sq. Ft.</t>
  </si>
  <si>
    <t xml:space="preserve">Benefits / Other Labor Cost</t>
  </si>
  <si>
    <t xml:space="preserve">Loaded Labor Cost / Hour</t>
  </si>
  <si>
    <t xml:space="preserve">PROPOSED PRICE CHECK</t>
  </si>
  <si>
    <t xml:space="preserve">Total Job Labor Cost</t>
  </si>
  <si>
    <t xml:space="preserve">Proposed Customer Price</t>
  </si>
  <si>
    <t xml:space="preserve">Processing Fee</t>
  </si>
  <si>
    <t xml:space="preserve">3. SUPPLIES &amp; CONSUMABLES</t>
  </si>
  <si>
    <t xml:space="preserve">Estimated Total Cost</t>
  </si>
  <si>
    <t xml:space="preserve">Cleaning Chemicals</t>
  </si>
  <si>
    <t xml:space="preserve">Estimated Profit</t>
  </si>
  <si>
    <t xml:space="preserve">Disposable Supplies</t>
  </si>
  <si>
    <t xml:space="preserve">Profit Margin</t>
  </si>
  <si>
    <t xml:space="preserve">Trash Liners</t>
  </si>
  <si>
    <t xml:space="preserve">Laundry / Towels / Mop Processing</t>
  </si>
  <si>
    <t xml:space="preserve">Pricing Status</t>
  </si>
  <si>
    <t xml:space="preserve">Other Supplies</t>
  </si>
  <si>
    <t xml:space="preserve">Total Supply Cost</t>
  </si>
  <si>
    <t xml:space="preserve">WHAT-IF PRICING</t>
  </si>
  <si>
    <t xml:space="preserve">4. TRAVEL COST</t>
  </si>
  <si>
    <t xml:space="preserve">Scenario</t>
  </si>
  <si>
    <t xml:space="preserve">Selling Price</t>
  </si>
  <si>
    <t xml:space="preserve">Profit</t>
  </si>
  <si>
    <t xml:space="preserve">Margin</t>
  </si>
  <si>
    <t xml:space="preserve">Round-Trip Miles</t>
  </si>
  <si>
    <t xml:space="preserve">Minimum</t>
  </si>
  <si>
    <t xml:space="preserve">Cost Per Mile</t>
  </si>
  <si>
    <t xml:space="preserve">Target</t>
  </si>
  <si>
    <t xml:space="preserve">Vehicle / Mileage Cost</t>
  </si>
  <si>
    <t xml:space="preserve">Premium</t>
  </si>
  <si>
    <t xml:space="preserve">Paid Travel Labor Time (hours)</t>
  </si>
  <si>
    <t xml:space="preserve">Travel Labor Cost</t>
  </si>
  <si>
    <t xml:space="preserve">Parking / Tolls</t>
  </si>
  <si>
    <t xml:space="preserve">RECURRING SERVICE ANALYSIS</t>
  </si>
  <si>
    <t xml:space="preserve">Total Travel Cost</t>
  </si>
  <si>
    <t xml:space="preserve">Price Per Visit</t>
  </si>
  <si>
    <t xml:space="preserve">Visits Per Month</t>
  </si>
  <si>
    <t xml:space="preserve">5. OTHER DIRECT COSTS</t>
  </si>
  <si>
    <t xml:space="preserve">Monthly Revenue</t>
  </si>
  <si>
    <t xml:space="preserve">Payment Processing Rate</t>
  </si>
  <si>
    <t xml:space="preserve">Monthly Labor Hours</t>
  </si>
  <si>
    <t xml:space="preserve">Contractor / Specialty Labor</t>
  </si>
  <si>
    <t xml:space="preserve">Monthly Estimated Cost</t>
  </si>
  <si>
    <t xml:space="preserve">Equipment Rental</t>
  </si>
  <si>
    <t xml:space="preserve">Monthly Estimated Profit</t>
  </si>
  <si>
    <t xml:space="preserve">Annual Revenue</t>
  </si>
  <si>
    <t xml:space="preserve">Other Direct Costs Before Processing</t>
  </si>
  <si>
    <t xml:space="preserve">Annual Estimated Profit</t>
  </si>
  <si>
    <t xml:space="preserve">6. OVERHEAD ALLOCATION</t>
  </si>
  <si>
    <t xml:space="preserve">Overhead Cost / Billable Hour</t>
  </si>
  <si>
    <t xml:space="preserve">Overhead Allocated to Job</t>
  </si>
  <si>
    <t xml:space="preserve">7. TOTAL COST &amp; TARGET PRICE</t>
  </si>
  <si>
    <t xml:space="preserve">Total Estimated Job Cost</t>
  </si>
  <si>
    <t xml:space="preserve">Recommended Profit</t>
  </si>
  <si>
    <t xml:space="preserve">Recommended Margin</t>
  </si>
  <si>
    <t xml:space="preserve">Note: Required Selling Price includes the payment-processing percentage so the displayed target margin is preserved after processing fees.</t>
  </si>
  <si>
    <t xml:space="preserve">Business Costs &amp; Capacity</t>
  </si>
  <si>
    <t xml:space="preserve">Use your own monthly operating costs and realistic billable capacity. These assumptions feed the Pricing Calculator automatically.</t>
  </si>
  <si>
    <t xml:space="preserve">MONTHLY OVERHEAD</t>
  </si>
  <si>
    <t xml:space="preserve">Insurance</t>
  </si>
  <si>
    <t xml:space="preserve">Software</t>
  </si>
  <si>
    <t xml:space="preserve">Office / Administration</t>
  </si>
  <si>
    <t xml:space="preserve">Marketing</t>
  </si>
  <si>
    <t xml:space="preserve">Vehicles</t>
  </si>
  <si>
    <t xml:space="preserve">Phone / Internet</t>
  </si>
  <si>
    <t xml:space="preserve">Accounting / Bookkeeping</t>
  </si>
  <si>
    <t xml:space="preserve">Equipment</t>
  </si>
  <si>
    <t xml:space="preserve">Training</t>
  </si>
  <si>
    <t xml:space="preserve">Other</t>
  </si>
  <si>
    <t xml:space="preserve">Total Monthly Overhead</t>
  </si>
  <si>
    <t xml:space="preserve">BILLABLE CAPACITY</t>
  </si>
  <si>
    <t xml:space="preserve">Expected Monthly Billable Labor Hours</t>
  </si>
  <si>
    <t xml:space="preserve">Expected Monthly Jobs / Visits</t>
  </si>
  <si>
    <t xml:space="preserve">Overhead Per Job / Visit</t>
  </si>
  <si>
    <t xml:space="preserve">Overhead Per Billable Labor Hour</t>
  </si>
  <si>
    <t xml:space="preserve">GUIDANCE</t>
  </si>
  <si>
    <t xml:space="preserve">Billable labor hours are the hours you can actually charge to customers—not total paid hours. Administrative time, training, travel between jobs, cancellations, sales, and other nonbillable time can reduce capacity. Use a realistic number so overhead is not understated.</t>
  </si>
  <si>
    <t xml:space="preserve">Service Pricing Model</t>
  </si>
  <si>
    <t xml:space="preserve">Model multiple cleaning services side-by-side using the same cost structure. Blue cells are editable assumptions; formulas calculate costs, target prices, and margins.</t>
  </si>
  <si>
    <t xml:space="preserve">SERVICE COMPARISON</t>
  </si>
  <si>
    <t xml:space="preserve">Service</t>
  </si>
  <si>
    <t xml:space="preserve">Labor Hours</t>
  </si>
  <si>
    <t xml:space="preserve">Other Direct</t>
  </si>
  <si>
    <t xml:space="preserve">Estimated Cost</t>
  </si>
  <si>
    <t xml:space="preserve">Target Price</t>
  </si>
  <si>
    <t xml:space="preserve">Standard Clean</t>
  </si>
  <si>
    <t xml:space="preserve">Deep Clean</t>
  </si>
  <si>
    <t xml:space="preserve">Move-Out</t>
  </si>
  <si>
    <t xml:space="preserve">Vacation Rental</t>
  </si>
  <si>
    <t xml:space="preserve">Commercial Visit</t>
  </si>
  <si>
    <t xml:space="preserve">Custom Service</t>
  </si>
  <si>
    <t xml:space="preserve">HOW TO USE THIS TAB</t>
  </si>
  <si>
    <t xml:space="preserve">Use this tab to establish repeatable starting prices for your main service types. The model pulls your loaded labor rate, overhead per billable hour, target margin, and payment-processing rate from the main workbook assumptions. Adjust labor hours and direct costs for each service.</t>
  </si>
  <si>
    <t xml:space="preserve">Instructions</t>
  </si>
  <si>
    <t xml:space="preserve">TidyOps Cleaning Pricing Calculator — Template TPL-PRI-002</t>
  </si>
  <si>
    <t xml:space="preserve">1. Enter Your Business Costs</t>
  </si>
  <si>
    <t xml:space="preserve">Start on the Business Costs tab. Replace the sample monthly overhead amounts with your actual costs and enter realistic monthly billable labor hours.</t>
  </si>
  <si>
    <t xml:space="preserve">2. Enter Job Assumptions</t>
  </si>
  <si>
    <t xml:space="preserve">On Pricing Calculator, enter the service type, property size, crew, labor hours, wage, payroll burden, supplies, travel, and any other direct costs.</t>
  </si>
  <si>
    <t xml:space="preserve">3. Set Your Target Margin</t>
  </si>
  <si>
    <t xml:space="preserve">Enter the profit margin you want to achieve. The calculator uses margin-based pricing, not simple markup. It also accounts for payment processing in the required selling price.</t>
  </si>
  <si>
    <t xml:space="preserve">4. Review Recommended Price</t>
  </si>
  <si>
    <t xml:space="preserve">The Recommended Rounded Price is rounded up to the nearest $5. Review revenue per labor hour, price per square foot, estimated profit, and margin before quoting the customer.</t>
  </si>
  <si>
    <t xml:space="preserve">5. Test a Proposed Price</t>
  </si>
  <si>
    <t xml:space="preserve">Enter a customer price in the Proposed Price Check. The status will show whether that price meets, nearly meets, or falls below your target margin.</t>
  </si>
  <si>
    <t xml:space="preserve">6. Model Recurring Work</t>
  </si>
  <si>
    <t xml:space="preserve">Choose a recurring frequency to estimate monthly and annual revenue and profit from a repeat customer.</t>
  </si>
  <si>
    <t xml:space="preserve">7. Build a Service Menu</t>
  </si>
  <si>
    <t xml:space="preserve">Use Service Pricing to model your main services side-by-side. Adjust labor hours and direct costs until the assumptions reflect your operation.</t>
  </si>
  <si>
    <t xml:space="preserve">Margin vs. Markup</t>
  </si>
  <si>
    <t xml:space="preserve">A 30% markup does not produce a 30% margin. If a job costs $150, adding 30% gives a $195 selling price and a 23.1% margin. A true 30% margin before percentage fees requires $150 ÷ (1 − 30%) = $214.29.</t>
  </si>
  <si>
    <t xml:space="preserve">Important Notice</t>
  </si>
  <si>
    <t xml:space="preserve">This workbook is an estimating tool based on user-entered assumptions. It does not provide universal cleaning rates or legal, tax, accounting, payroll, or financial advice. Actual costs and requirements vary by business and jurisdiction.</t>
  </si>
  <si>
    <t xml:space="preserve">Template Version</t>
  </si>
  <si>
    <t xml:space="preserve">1.0</t>
  </si>
  <si>
    <t xml:space="preserve">Updated</t>
  </si>
  <si>
    <t xml:space="preserve">September 2026</t>
  </si>
  <si>
    <t xml:space="preserve">Template ID</t>
  </si>
  <si>
    <t xml:space="preserve">TPL-PRI-002</t>
  </si>
  <si>
    <t xml:space="preserve">Provided by</t>
  </si>
  <si>
    <t xml:space="preserve">TidyOps</t>
  </si>
</sst>
</file>

<file path=xl/styles.xml><?xml version="1.0" encoding="utf-8"?>
<styleSheet xmlns="http://schemas.openxmlformats.org/spreadsheetml/2006/main">
  <numFmts count="5">
    <numFmt numFmtId="164" formatCode="General"/>
    <numFmt numFmtId="165" formatCode="#,##0.00;[RED]\(#,##0.00\);\-"/>
    <numFmt numFmtId="166" formatCode="#,##0;[RED]\(#,##0\);\-"/>
    <numFmt numFmtId="167" formatCode="\$#,##0.00;[RED]&quot;($&quot;#,##0.00\);\-"/>
    <numFmt numFmtId="168" formatCode="0.0%"/>
  </numFmts>
  <fonts count="15">
    <font>
      <sz val="11"/>
      <color theme="1"/>
      <name val="Calibri"/>
      <family val="2"/>
      <charset val="1"/>
    </font>
    <font>
      <sz val="10"/>
      <name val="Arial"/>
      <family val="0"/>
    </font>
    <font>
      <sz val="10"/>
      <name val="Arial"/>
      <family val="0"/>
    </font>
    <font>
      <sz val="10"/>
      <name val="Arial"/>
      <family val="0"/>
    </font>
    <font>
      <b val="true"/>
      <sz val="18"/>
      <color rgb="FFFFFFFF"/>
      <name val="Cambria"/>
      <family val="0"/>
      <charset val="1"/>
    </font>
    <font>
      <i val="true"/>
      <sz val="10"/>
      <color rgb="FF17324D"/>
      <name val="Cambria"/>
      <family val="0"/>
      <charset val="1"/>
    </font>
    <font>
      <b val="true"/>
      <sz val="11"/>
      <color rgb="FFFFFFFF"/>
      <name val="Cambria"/>
      <family val="0"/>
      <charset val="1"/>
    </font>
    <font>
      <sz val="11"/>
      <color rgb="FF666666"/>
      <name val="Cambria"/>
      <family val="0"/>
      <charset val="1"/>
    </font>
    <font>
      <sz val="11"/>
      <color rgb="FF0000FF"/>
      <name val="Cambria"/>
      <family val="0"/>
      <charset val="1"/>
    </font>
    <font>
      <sz val="11"/>
      <color rgb="FF000000"/>
      <name val="Cambria"/>
      <family val="0"/>
      <charset val="1"/>
    </font>
    <font>
      <b val="true"/>
      <sz val="11"/>
      <color rgb="FF000000"/>
      <name val="Cambria"/>
      <family val="0"/>
      <charset val="1"/>
    </font>
    <font>
      <b val="true"/>
      <sz val="11"/>
      <color rgb="FF666666"/>
      <name val="Cambria"/>
      <family val="0"/>
      <charset val="1"/>
    </font>
    <font>
      <b val="true"/>
      <sz val="11"/>
      <color rgb="FF17324D"/>
      <name val="Cambria"/>
      <family val="0"/>
      <charset val="1"/>
    </font>
    <font>
      <i val="true"/>
      <sz val="9"/>
      <color rgb="FFC65911"/>
      <name val="Cambria"/>
      <family val="0"/>
      <charset val="1"/>
    </font>
    <font>
      <sz val="10"/>
      <name val="Arial"/>
      <family val="2"/>
    </font>
  </fonts>
  <fills count="10">
    <fill>
      <patternFill patternType="none"/>
    </fill>
    <fill>
      <patternFill patternType="gray125"/>
    </fill>
    <fill>
      <patternFill patternType="solid">
        <fgColor rgb="FF17324D"/>
        <bgColor rgb="FF333333"/>
      </patternFill>
    </fill>
    <fill>
      <patternFill patternType="solid">
        <fgColor rgb="FFD9EAF7"/>
        <bgColor rgb="FFE7E6E6"/>
      </patternFill>
    </fill>
    <fill>
      <patternFill patternType="solid">
        <fgColor rgb="FF1F4E78"/>
        <bgColor rgb="FF0F6B78"/>
      </patternFill>
    </fill>
    <fill>
      <patternFill patternType="solid">
        <fgColor rgb="FF0F6B78"/>
        <bgColor rgb="FF008080"/>
      </patternFill>
    </fill>
    <fill>
      <patternFill patternType="solid">
        <fgColor rgb="FFEAF3F8"/>
        <bgColor rgb="FFE2F0D9"/>
      </patternFill>
    </fill>
    <fill>
      <patternFill patternType="solid">
        <fgColor rgb="FFE2F0D9"/>
        <bgColor rgb="FFE7E6E6"/>
      </patternFill>
    </fill>
    <fill>
      <patternFill patternType="solid">
        <fgColor rgb="FFFCE4D6"/>
        <bgColor rgb="FFE7E6E6"/>
      </patternFill>
    </fill>
    <fill>
      <patternFill patternType="solid">
        <fgColor rgb="FFE7E6E6"/>
        <bgColor rgb="FFE2F0D9"/>
      </patternFill>
    </fill>
  </fills>
  <borders count="2">
    <border diagonalUp="false" diagonalDown="false">
      <left/>
      <right/>
      <top/>
      <bottom/>
      <diagonal/>
    </border>
    <border diagonalUp="false" diagonalDown="false">
      <left/>
      <right/>
      <top/>
      <bottom style="thin">
        <color rgb="FFB7B7B7"/>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0" shrinkToFit="false"/>
      <protection locked="true" hidden="false"/>
    </xf>
    <xf numFmtId="164" fontId="5" fillId="3" borderId="0" xfId="0" applyFont="true" applyBorder="true" applyAlignment="true" applyProtection="false">
      <alignment horizontal="general" vertical="center" textRotation="0" wrapText="true" indent="0" shrinkToFit="false"/>
      <protection locked="true" hidden="false"/>
    </xf>
    <xf numFmtId="164" fontId="6" fillId="4" borderId="0" xfId="0" applyFont="true" applyBorder="true" applyAlignment="true" applyProtection="false">
      <alignment horizontal="general" vertical="center" textRotation="0" wrapText="false" indent="0" shrinkToFit="false"/>
      <protection locked="true" hidden="false"/>
    </xf>
    <xf numFmtId="164" fontId="6" fillId="5" borderId="0"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true" indent="0" shrinkToFit="false"/>
      <protection locked="true" hidden="false"/>
    </xf>
    <xf numFmtId="164" fontId="8" fillId="6" borderId="1" xfId="0" applyFont="true" applyBorder="true" applyAlignment="true" applyProtection="false">
      <alignment horizontal="general" vertical="center" textRotation="0" wrapText="false" indent="0" shrinkToFit="false"/>
      <protection locked="true" hidden="false"/>
    </xf>
    <xf numFmtId="165" fontId="9" fillId="0" borderId="0" xfId="0" applyFont="true" applyBorder="false" applyAlignment="true" applyProtection="false">
      <alignment horizontal="general" vertical="center" textRotation="0" wrapText="false" indent="0" shrinkToFit="false"/>
      <protection locked="true" hidden="false"/>
    </xf>
    <xf numFmtId="166" fontId="8" fillId="6" borderId="1" xfId="0" applyFont="true" applyBorder="true" applyAlignment="true" applyProtection="false">
      <alignment horizontal="general" vertical="center" textRotation="0" wrapText="false" indent="0" shrinkToFit="false"/>
      <protection locked="true" hidden="false"/>
    </xf>
    <xf numFmtId="167" fontId="9" fillId="0" borderId="0" xfId="0" applyFont="true" applyBorder="false" applyAlignment="true" applyProtection="false">
      <alignment horizontal="general" vertical="center" textRotation="0" wrapText="false" indent="0" shrinkToFit="false"/>
      <protection locked="true" hidden="false"/>
    </xf>
    <xf numFmtId="165" fontId="8" fillId="6" borderId="1" xfId="0" applyFont="true" applyBorder="true" applyAlignment="true" applyProtection="false">
      <alignment horizontal="general" vertical="center" textRotation="0" wrapText="false" indent="0" shrinkToFit="false"/>
      <protection locked="true" hidden="false"/>
    </xf>
    <xf numFmtId="165" fontId="10" fillId="7" borderId="0" xfId="0" applyFont="true" applyBorder="false" applyAlignment="true" applyProtection="false">
      <alignment horizontal="general" vertical="center" textRotation="0" wrapText="false" indent="0" shrinkToFit="false"/>
      <protection locked="true" hidden="false"/>
    </xf>
    <xf numFmtId="164" fontId="11" fillId="0" borderId="0" xfId="0" applyFont="true" applyBorder="false" applyAlignment="true" applyProtection="false">
      <alignment horizontal="general" vertical="center" textRotation="0" wrapText="true" indent="0" shrinkToFit="false"/>
      <protection locked="true" hidden="false"/>
    </xf>
    <xf numFmtId="167" fontId="10" fillId="0" borderId="0" xfId="0" applyFont="true" applyBorder="false" applyAlignment="true" applyProtection="false">
      <alignment horizontal="general" vertical="center" textRotation="0" wrapText="false" indent="0" shrinkToFit="false"/>
      <protection locked="true" hidden="false"/>
    </xf>
    <xf numFmtId="168" fontId="9" fillId="0" borderId="0" xfId="0" applyFont="true" applyBorder="false" applyAlignment="true" applyProtection="false">
      <alignment horizontal="general" vertical="center" textRotation="0" wrapText="false" indent="0" shrinkToFit="false"/>
      <protection locked="true" hidden="false"/>
    </xf>
    <xf numFmtId="167" fontId="10" fillId="7" borderId="0" xfId="0" applyFont="true" applyBorder="false" applyAlignment="true" applyProtection="false">
      <alignment horizontal="general" vertical="center" textRotation="0" wrapText="false" indent="0" shrinkToFit="false"/>
      <protection locked="true" hidden="false"/>
    </xf>
    <xf numFmtId="167" fontId="8" fillId="6" borderId="1" xfId="0" applyFont="true" applyBorder="true" applyAlignment="true" applyProtection="false">
      <alignment horizontal="general" vertical="center" textRotation="0" wrapText="false" indent="0" shrinkToFit="false"/>
      <protection locked="true" hidden="false"/>
    </xf>
    <xf numFmtId="168" fontId="8" fillId="6" borderId="1" xfId="0" applyFont="true" applyBorder="true" applyAlignment="true" applyProtection="false">
      <alignment horizontal="general" vertical="center" textRotation="0" wrapText="false" indent="0" shrinkToFit="false"/>
      <protection locked="true" hidden="false"/>
    </xf>
    <xf numFmtId="164" fontId="6" fillId="4" borderId="0" xfId="0" applyFont="true" applyBorder="true" applyAlignment="true" applyProtection="false">
      <alignment horizontal="general" vertical="bottom" textRotation="0" wrapText="false" indent="0" shrinkToFit="false"/>
      <protection locked="true" hidden="false"/>
    </xf>
    <xf numFmtId="164" fontId="10" fillId="8" borderId="0" xfId="0" applyFont="true" applyBorder="false" applyAlignment="true" applyProtection="false">
      <alignment horizontal="general" vertical="center" textRotation="0" wrapText="false" indent="0" shrinkToFit="false"/>
      <protection locked="true" hidden="false"/>
    </xf>
    <xf numFmtId="164" fontId="12" fillId="9" borderId="0" xfId="0" applyFont="true" applyBorder="false" applyAlignment="true" applyProtection="false">
      <alignment horizontal="center" vertical="bottom" textRotation="0" wrapText="false" indent="0" shrinkToFit="false"/>
      <protection locked="true" hidden="false"/>
    </xf>
    <xf numFmtId="167" fontId="10" fillId="5" borderId="0" xfId="0" applyFont="true" applyBorder="false" applyAlignment="true" applyProtection="false">
      <alignment horizontal="general" vertical="center" textRotation="0" wrapText="fals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12" fillId="9" borderId="0" xfId="0" applyFont="true" applyBorder="false" applyAlignment="true" applyProtection="false">
      <alignment horizontal="center" vertical="bottom" textRotation="0" wrapText="true" indent="0" shrinkToFit="false"/>
      <protection locked="true" hidden="false"/>
    </xf>
    <xf numFmtId="167" fontId="9" fillId="7" borderId="0" xfId="0" applyFont="true" applyBorder="false" applyAlignment="true" applyProtection="false">
      <alignment horizontal="general" vertical="center" textRotation="0" wrapText="false" indent="0" shrinkToFit="false"/>
      <protection locked="true" hidden="false"/>
    </xf>
    <xf numFmtId="164" fontId="6" fillId="4"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ill>
        <patternFill>
          <bgColor rgb="FFE2F0D9"/>
        </patternFill>
      </fill>
    </dxf>
    <dxf>
      <fill>
        <patternFill>
          <bgColor rgb="FFFCE4D6"/>
        </patternFill>
      </fill>
    </dxf>
    <dxf>
      <fill>
        <patternFill>
          <bgColor rgb="FFF4CCCC"/>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F6B78"/>
      <rgbColor rgb="FFB7B7B7"/>
      <rgbColor rgb="FF808080"/>
      <rgbColor rgb="FF9999FF"/>
      <rgbColor rgb="FF993366"/>
      <rgbColor rgb="FFFCE4D6"/>
      <rgbColor rgb="FFD9EAF7"/>
      <rgbColor rgb="FF660066"/>
      <rgbColor rgb="FFFF8080"/>
      <rgbColor rgb="FF0066CC"/>
      <rgbColor rgb="FFE7E6E6"/>
      <rgbColor rgb="FF000080"/>
      <rgbColor rgb="FFFF00FF"/>
      <rgbColor rgb="FFFFFF00"/>
      <rgbColor rgb="FF00FFFF"/>
      <rgbColor rgb="FF800080"/>
      <rgbColor rgb="FF800000"/>
      <rgbColor rgb="FF008080"/>
      <rgbColor rgb="FF0000FF"/>
      <rgbColor rgb="FF00CCFF"/>
      <rgbColor rgb="FFEAF3F8"/>
      <rgbColor rgb="FFE2F0D9"/>
      <rgbColor rgb="FFFFFF99"/>
      <rgbColor rgb="FF99CCFF"/>
      <rgbColor rgb="FFFF99CC"/>
      <rgbColor rgb="FFCC99FF"/>
      <rgbColor rgb="FFF4CCCC"/>
      <rgbColor rgb="FF3366FF"/>
      <rgbColor rgb="FF33CCCC"/>
      <rgbColor rgb="FF99CC00"/>
      <rgbColor rgb="FFFFCC00"/>
      <rgbColor rgb="FFFF9900"/>
      <rgbColor rgb="FFC65911"/>
      <rgbColor rgb="FF666666"/>
      <rgbColor rgb="FF969696"/>
      <rgbColor rgb="FF17324D"/>
      <rgbColor rgb="FF339966"/>
      <rgbColor rgb="FF003300"/>
      <rgbColor rgb="FF333300"/>
      <rgbColor rgb="FF993300"/>
      <rgbColor rgb="FF993366"/>
      <rgbColor rgb="FF1F4E78"/>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2.xml.rels><?xml version="1.0" encoding="UTF-8"?>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28"/>
    <col collapsed="false" customWidth="true" hidden="false" outlineLevel="0" max="3" min="2" style="1" width="18"/>
    <col collapsed="false" customWidth="true" hidden="false" outlineLevel="0" max="4" min="4" style="1" width="3"/>
    <col collapsed="false" customWidth="true" hidden="false" outlineLevel="0" max="5" min="5" style="1" width="28"/>
    <col collapsed="false" customWidth="true" hidden="false" outlineLevel="0" max="8" min="6" style="1" width="18"/>
  </cols>
  <sheetData>
    <row r="1" customFormat="false" ht="27.75" hidden="false" customHeight="true" outlineLevel="0" collapsed="false">
      <c r="A1" s="2" t="s">
        <v>0</v>
      </c>
      <c r="B1" s="2"/>
      <c r="C1" s="2"/>
      <c r="D1" s="2"/>
      <c r="E1" s="2"/>
      <c r="F1" s="2"/>
      <c r="G1" s="2"/>
      <c r="H1" s="2"/>
    </row>
    <row r="2" customFormat="false" ht="33.75" hidden="false" customHeight="true" outlineLevel="0" collapsed="false">
      <c r="A2" s="3" t="s">
        <v>1</v>
      </c>
      <c r="B2" s="3"/>
      <c r="C2" s="3"/>
      <c r="D2" s="3"/>
      <c r="E2" s="3"/>
      <c r="F2" s="3"/>
      <c r="G2" s="3"/>
      <c r="H2" s="3"/>
    </row>
    <row r="4" customFormat="false" ht="21" hidden="false" customHeight="true" outlineLevel="0" collapsed="false">
      <c r="A4" s="4" t="s">
        <v>2</v>
      </c>
      <c r="B4" s="4"/>
      <c r="C4" s="4"/>
      <c r="E4" s="5" t="s">
        <v>3</v>
      </c>
      <c r="F4" s="5"/>
      <c r="G4" s="5"/>
      <c r="H4" s="5"/>
    </row>
    <row r="5" customFormat="false" ht="15" hidden="false" customHeight="true" outlineLevel="0" collapsed="false">
      <c r="A5" s="6" t="s">
        <v>4</v>
      </c>
      <c r="B5" s="7" t="s">
        <v>5</v>
      </c>
      <c r="E5" s="6" t="s">
        <v>6</v>
      </c>
      <c r="F5" s="8" t="n">
        <f aca="false">B11</f>
        <v>4</v>
      </c>
    </row>
    <row r="6" customFormat="false" ht="15" hidden="false" customHeight="true" outlineLevel="0" collapsed="false">
      <c r="A6" s="6" t="s">
        <v>7</v>
      </c>
      <c r="B6" s="9" t="n">
        <v>1800</v>
      </c>
      <c r="E6" s="6" t="s">
        <v>8</v>
      </c>
      <c r="F6" s="10" t="n">
        <f aca="false">B19</f>
        <v>25.3</v>
      </c>
    </row>
    <row r="7" customFormat="false" ht="15" hidden="false" customHeight="true" outlineLevel="0" collapsed="false">
      <c r="A7" s="6" t="s">
        <v>9</v>
      </c>
      <c r="B7" s="9" t="n">
        <v>3</v>
      </c>
      <c r="E7" s="6" t="s">
        <v>10</v>
      </c>
      <c r="F7" s="10" t="n">
        <f aca="false">B20</f>
        <v>101.2</v>
      </c>
    </row>
    <row r="8" customFormat="false" ht="15" hidden="false" customHeight="true" outlineLevel="0" collapsed="false">
      <c r="A8" s="6" t="s">
        <v>11</v>
      </c>
      <c r="B8" s="11" t="n">
        <v>2.5</v>
      </c>
      <c r="E8" s="6" t="s">
        <v>12</v>
      </c>
      <c r="F8" s="10" t="n">
        <f aca="false">B28</f>
        <v>11</v>
      </c>
    </row>
    <row r="9" customFormat="false" ht="15" hidden="false" customHeight="true" outlineLevel="0" collapsed="false">
      <c r="A9" s="6" t="s">
        <v>13</v>
      </c>
      <c r="B9" s="9" t="n">
        <v>2</v>
      </c>
      <c r="E9" s="6" t="s">
        <v>14</v>
      </c>
      <c r="F9" s="10" t="n">
        <f aca="false">B37</f>
        <v>21.05</v>
      </c>
    </row>
    <row r="10" customFormat="false" ht="15" hidden="false" customHeight="true" outlineLevel="0" collapsed="false">
      <c r="A10" s="6" t="s">
        <v>15</v>
      </c>
      <c r="B10" s="11" t="n">
        <v>2</v>
      </c>
      <c r="E10" s="6" t="s">
        <v>16</v>
      </c>
      <c r="F10" s="10" t="n">
        <f aca="false">B44</f>
        <v>0</v>
      </c>
    </row>
    <row r="11" customFormat="false" ht="15" hidden="false" customHeight="true" outlineLevel="0" collapsed="false">
      <c r="A11" s="6" t="s">
        <v>6</v>
      </c>
      <c r="B11" s="12" t="n">
        <f aca="false">IFERROR(B9*B10,0)</f>
        <v>4</v>
      </c>
      <c r="E11" s="6" t="s">
        <v>17</v>
      </c>
      <c r="F11" s="10" t="n">
        <f aca="false">B48</f>
        <v>34.24</v>
      </c>
    </row>
    <row r="12" customFormat="false" ht="15" hidden="false" customHeight="true" outlineLevel="0" collapsed="false">
      <c r="A12" s="6" t="s">
        <v>18</v>
      </c>
      <c r="B12" s="7" t="s">
        <v>19</v>
      </c>
      <c r="E12" s="13" t="s">
        <v>20</v>
      </c>
      <c r="F12" s="14" t="n">
        <f aca="false">B51</f>
        <v>167.49</v>
      </c>
    </row>
    <row r="13" customFormat="false" ht="15" hidden="false" customHeight="true" outlineLevel="0" collapsed="false">
      <c r="E13" s="6" t="s">
        <v>21</v>
      </c>
      <c r="F13" s="15" t="n">
        <f aca="false">B53</f>
        <v>0.3</v>
      </c>
    </row>
    <row r="14" customFormat="false" ht="21" hidden="false" customHeight="true" outlineLevel="0" collapsed="false">
      <c r="A14" s="4" t="s">
        <v>22</v>
      </c>
      <c r="B14" s="4"/>
      <c r="C14" s="4"/>
      <c r="E14" s="13" t="s">
        <v>23</v>
      </c>
      <c r="F14" s="16" t="n">
        <f aca="false">B54</f>
        <v>249.985074626866</v>
      </c>
    </row>
    <row r="15" customFormat="false" ht="27.75" hidden="false" customHeight="true" outlineLevel="0" collapsed="false">
      <c r="A15" s="6" t="s">
        <v>24</v>
      </c>
      <c r="B15" s="17" t="n">
        <v>22</v>
      </c>
      <c r="E15" s="13" t="s">
        <v>25</v>
      </c>
      <c r="F15" s="16" t="n">
        <f aca="false">B55</f>
        <v>250</v>
      </c>
    </row>
    <row r="16" customFormat="false" ht="15" hidden="false" customHeight="true" outlineLevel="0" collapsed="false">
      <c r="A16" s="6" t="s">
        <v>26</v>
      </c>
      <c r="B16" s="18" t="n">
        <v>0.12</v>
      </c>
      <c r="E16" s="6" t="s">
        <v>27</v>
      </c>
      <c r="F16" s="10" t="n">
        <f aca="false">IFERROR(B54/B11,0)</f>
        <v>62.4962686567164</v>
      </c>
    </row>
    <row r="17" customFormat="false" ht="27.75" hidden="false" customHeight="true" outlineLevel="0" collapsed="false">
      <c r="A17" s="6" t="s">
        <v>28</v>
      </c>
      <c r="B17" s="18" t="n">
        <v>0.03</v>
      </c>
      <c r="E17" s="6" t="s">
        <v>29</v>
      </c>
      <c r="F17" s="10" t="n">
        <f aca="false">IFERROR(B54/B6,0)</f>
        <v>0.138880597014925</v>
      </c>
    </row>
    <row r="18" customFormat="false" ht="15" hidden="false" customHeight="true" outlineLevel="0" collapsed="false">
      <c r="A18" s="6" t="s">
        <v>30</v>
      </c>
      <c r="B18" s="18" t="n">
        <v>0</v>
      </c>
    </row>
    <row r="19" customFormat="false" ht="15" hidden="false" customHeight="true" outlineLevel="0" collapsed="false">
      <c r="A19" s="13" t="s">
        <v>31</v>
      </c>
      <c r="B19" s="16" t="n">
        <f aca="false">B15*(1+B16+B17+B18)</f>
        <v>25.3</v>
      </c>
      <c r="E19" s="19" t="s">
        <v>32</v>
      </c>
      <c r="F19" s="19"/>
      <c r="G19" s="19"/>
      <c r="H19" s="19"/>
    </row>
    <row r="20" customFormat="false" ht="15" hidden="false" customHeight="true" outlineLevel="0" collapsed="false">
      <c r="A20" s="13" t="s">
        <v>33</v>
      </c>
      <c r="B20" s="16" t="n">
        <f aca="false">B11*B19</f>
        <v>101.2</v>
      </c>
      <c r="E20" s="6" t="s">
        <v>34</v>
      </c>
      <c r="F20" s="17" t="n">
        <v>220</v>
      </c>
    </row>
    <row r="21" customFormat="false" ht="15" hidden="false" customHeight="true" outlineLevel="0" collapsed="false">
      <c r="E21" s="6" t="s">
        <v>35</v>
      </c>
      <c r="F21" s="10" t="n">
        <f aca="false">F20*$B$40</f>
        <v>6.6</v>
      </c>
    </row>
    <row r="22" customFormat="false" ht="21" hidden="false" customHeight="true" outlineLevel="0" collapsed="false">
      <c r="A22" s="4" t="s">
        <v>36</v>
      </c>
      <c r="B22" s="4"/>
      <c r="C22" s="4"/>
      <c r="E22" s="6" t="s">
        <v>37</v>
      </c>
      <c r="F22" s="10" t="n">
        <f aca="false">$B$51+F21</f>
        <v>174.09</v>
      </c>
    </row>
    <row r="23" customFormat="false" ht="15" hidden="false" customHeight="true" outlineLevel="0" collapsed="false">
      <c r="A23" s="6" t="s">
        <v>38</v>
      </c>
      <c r="B23" s="17" t="n">
        <v>6</v>
      </c>
      <c r="E23" s="6" t="s">
        <v>39</v>
      </c>
      <c r="F23" s="10" t="n">
        <f aca="false">F20-F22</f>
        <v>45.91</v>
      </c>
    </row>
    <row r="24" customFormat="false" ht="15" hidden="false" customHeight="true" outlineLevel="0" collapsed="false">
      <c r="A24" s="6" t="s">
        <v>40</v>
      </c>
      <c r="B24" s="17" t="n">
        <v>2</v>
      </c>
      <c r="E24" s="6" t="s">
        <v>41</v>
      </c>
      <c r="F24" s="15" t="n">
        <f aca="false">IFERROR(F23/F20,0)</f>
        <v>0.208681818181818</v>
      </c>
    </row>
    <row r="25" customFormat="false" ht="15" hidden="false" customHeight="true" outlineLevel="0" collapsed="false">
      <c r="A25" s="6" t="s">
        <v>42</v>
      </c>
      <c r="B25" s="17" t="n">
        <v>1</v>
      </c>
      <c r="E25" s="6" t="s">
        <v>27</v>
      </c>
      <c r="F25" s="10" t="n">
        <f aca="false">IFERROR(F20/$B$11,0)</f>
        <v>55</v>
      </c>
    </row>
    <row r="26" customFormat="false" ht="27.75" hidden="false" customHeight="true" outlineLevel="0" collapsed="false">
      <c r="A26" s="6" t="s">
        <v>43</v>
      </c>
      <c r="B26" s="17" t="n">
        <v>2</v>
      </c>
      <c r="E26" s="13" t="s">
        <v>44</v>
      </c>
      <c r="F26" s="20" t="str">
        <f aca="false">IF(F20&lt;=0,"Enter Price",IF(F24&gt;=$B$53,"MEETS TARGET",IF(F24&gt;=$B$53-0.03,"NEAR TARGET","BELOW TARGET")))</f>
        <v>BELOW TARGET</v>
      </c>
    </row>
    <row r="27" customFormat="false" ht="15" hidden="false" customHeight="true" outlineLevel="0" collapsed="false">
      <c r="A27" s="6" t="s">
        <v>45</v>
      </c>
      <c r="B27" s="17" t="n">
        <v>0</v>
      </c>
    </row>
    <row r="28" customFormat="false" ht="15" hidden="false" customHeight="true" outlineLevel="0" collapsed="false">
      <c r="A28" s="13" t="s">
        <v>46</v>
      </c>
      <c r="B28" s="16" t="n">
        <f aca="false">SUM(B23:B27)</f>
        <v>11</v>
      </c>
    </row>
    <row r="29" customFormat="false" ht="15" hidden="false" customHeight="true" outlineLevel="0" collapsed="false">
      <c r="E29" s="19" t="s">
        <v>47</v>
      </c>
      <c r="F29" s="19"/>
      <c r="G29" s="19"/>
      <c r="H29" s="19"/>
    </row>
    <row r="30" customFormat="false" ht="21" hidden="false" customHeight="true" outlineLevel="0" collapsed="false">
      <c r="A30" s="4" t="s">
        <v>48</v>
      </c>
      <c r="B30" s="4"/>
      <c r="C30" s="4"/>
      <c r="E30" s="21" t="s">
        <v>49</v>
      </c>
      <c r="F30" s="21" t="s">
        <v>50</v>
      </c>
      <c r="G30" s="21" t="s">
        <v>51</v>
      </c>
      <c r="H30" s="21" t="s">
        <v>52</v>
      </c>
    </row>
    <row r="31" customFormat="false" ht="15" hidden="false" customHeight="true" outlineLevel="0" collapsed="false">
      <c r="A31" s="6" t="s">
        <v>53</v>
      </c>
      <c r="B31" s="11" t="n">
        <v>12</v>
      </c>
      <c r="E31" s="1" t="s">
        <v>54</v>
      </c>
      <c r="F31" s="10" t="n">
        <f aca="false">B51/(1-0.1-B40)</f>
        <v>192.51724137931</v>
      </c>
      <c r="G31" s="10" t="n">
        <f aca="false">F31-($B$51+F31*$B$40)</f>
        <v>19.251724137931</v>
      </c>
      <c r="H31" s="15" t="n">
        <f aca="false">IFERROR(G31/F31,0)</f>
        <v>0.1</v>
      </c>
    </row>
    <row r="32" customFormat="false" ht="15" hidden="false" customHeight="true" outlineLevel="0" collapsed="false">
      <c r="A32" s="6" t="s">
        <v>55</v>
      </c>
      <c r="B32" s="17" t="n">
        <v>0.7</v>
      </c>
      <c r="E32" s="1" t="s">
        <v>56</v>
      </c>
      <c r="F32" s="10" t="n">
        <f aca="false">B54</f>
        <v>249.985074626866</v>
      </c>
      <c r="G32" s="10" t="n">
        <f aca="false">F32-($B$51+F32*$B$40)</f>
        <v>74.9955223880598</v>
      </c>
      <c r="H32" s="15" t="n">
        <f aca="false">IFERROR(G32/F32,0)</f>
        <v>0.3</v>
      </c>
    </row>
    <row r="33" customFormat="false" ht="15" hidden="false" customHeight="true" outlineLevel="0" collapsed="false">
      <c r="A33" s="6" t="s">
        <v>57</v>
      </c>
      <c r="B33" s="10" t="n">
        <f aca="false">B31*B32</f>
        <v>8.4</v>
      </c>
      <c r="E33" s="1" t="s">
        <v>58</v>
      </c>
      <c r="F33" s="10" t="n">
        <f aca="false">B54*1.15</f>
        <v>287.482835820896</v>
      </c>
      <c r="G33" s="10" t="n">
        <f aca="false">F33-($B$51+F33*$B$40)</f>
        <v>111.368350746269</v>
      </c>
      <c r="H33" s="15" t="n">
        <f aca="false">IFERROR(G33/F33,0)</f>
        <v>0.387391304347826</v>
      </c>
    </row>
    <row r="34" customFormat="false" ht="15" hidden="false" customHeight="true" outlineLevel="0" collapsed="false">
      <c r="A34" s="6" t="s">
        <v>59</v>
      </c>
      <c r="B34" s="11" t="n">
        <v>0.5</v>
      </c>
    </row>
    <row r="35" customFormat="false" ht="15" hidden="false" customHeight="true" outlineLevel="0" collapsed="false">
      <c r="A35" s="6" t="s">
        <v>60</v>
      </c>
      <c r="B35" s="10" t="n">
        <f aca="false">B34*B19</f>
        <v>12.65</v>
      </c>
    </row>
    <row r="36" customFormat="false" ht="15" hidden="false" customHeight="true" outlineLevel="0" collapsed="false">
      <c r="A36" s="6" t="s">
        <v>61</v>
      </c>
      <c r="B36" s="17" t="n">
        <v>0</v>
      </c>
      <c r="E36" s="19" t="s">
        <v>62</v>
      </c>
      <c r="F36" s="19"/>
      <c r="G36" s="19"/>
      <c r="H36" s="19"/>
    </row>
    <row r="37" customFormat="false" ht="15" hidden="false" customHeight="true" outlineLevel="0" collapsed="false">
      <c r="A37" s="13" t="s">
        <v>63</v>
      </c>
      <c r="B37" s="16" t="n">
        <f aca="false">SUM(B33,B35,B36)</f>
        <v>21.05</v>
      </c>
      <c r="E37" s="6" t="s">
        <v>64</v>
      </c>
      <c r="F37" s="10" t="n">
        <f aca="false">B55</f>
        <v>250</v>
      </c>
    </row>
    <row r="38" customFormat="false" ht="15" hidden="false" customHeight="true" outlineLevel="0" collapsed="false">
      <c r="E38" s="6" t="s">
        <v>65</v>
      </c>
      <c r="F38" s="8" t="n">
        <f aca="false">IF(B12="Weekly",4.33,IF(B12="Every 2 Weeks",2.165,IF(B12="Every 4 Weeks",1.083,IF(B12="Monthly",1,1))))</f>
        <v>1</v>
      </c>
    </row>
    <row r="39" customFormat="false" ht="21" hidden="false" customHeight="true" outlineLevel="0" collapsed="false">
      <c r="A39" s="4" t="s">
        <v>66</v>
      </c>
      <c r="B39" s="4"/>
      <c r="C39" s="4"/>
      <c r="E39" s="13" t="s">
        <v>67</v>
      </c>
      <c r="F39" s="16" t="n">
        <f aca="false">F37*F38</f>
        <v>250</v>
      </c>
    </row>
    <row r="40" customFormat="false" ht="15" hidden="false" customHeight="true" outlineLevel="0" collapsed="false">
      <c r="A40" s="6" t="s">
        <v>68</v>
      </c>
      <c r="B40" s="18" t="n">
        <v>0.03</v>
      </c>
      <c r="E40" s="6" t="s">
        <v>69</v>
      </c>
      <c r="F40" s="8" t="n">
        <f aca="false">B11*F38</f>
        <v>4</v>
      </c>
    </row>
    <row r="41" customFormat="false" ht="15" hidden="false" customHeight="true" outlineLevel="0" collapsed="false">
      <c r="A41" s="6" t="s">
        <v>70</v>
      </c>
      <c r="B41" s="17" t="n">
        <v>0</v>
      </c>
      <c r="E41" s="6" t="s">
        <v>71</v>
      </c>
      <c r="F41" s="10" t="n">
        <f aca="false">B51*F38+F39*$B$40</f>
        <v>174.99</v>
      </c>
    </row>
    <row r="42" customFormat="false" ht="15" hidden="false" customHeight="true" outlineLevel="0" collapsed="false">
      <c r="A42" s="6" t="s">
        <v>72</v>
      </c>
      <c r="B42" s="17" t="n">
        <v>0</v>
      </c>
      <c r="E42" s="13" t="s">
        <v>73</v>
      </c>
      <c r="F42" s="16" t="n">
        <f aca="false">F39-F41</f>
        <v>75.01</v>
      </c>
    </row>
    <row r="43" customFormat="false" ht="15" hidden="false" customHeight="true" outlineLevel="0" collapsed="false">
      <c r="A43" s="6" t="s">
        <v>16</v>
      </c>
      <c r="B43" s="17" t="n">
        <v>0</v>
      </c>
      <c r="E43" s="13" t="s">
        <v>74</v>
      </c>
      <c r="F43" s="16" t="n">
        <f aca="false">F39*12</f>
        <v>3000</v>
      </c>
    </row>
    <row r="44" customFormat="false" ht="27.75" hidden="false" customHeight="true" outlineLevel="0" collapsed="false">
      <c r="A44" s="6" t="s">
        <v>75</v>
      </c>
      <c r="B44" s="10" t="n">
        <f aca="false">SUM(B41:B43)</f>
        <v>0</v>
      </c>
      <c r="E44" s="13" t="s">
        <v>76</v>
      </c>
      <c r="F44" s="16" t="n">
        <f aca="false">F42*12</f>
        <v>900.12</v>
      </c>
    </row>
    <row r="46" customFormat="false" ht="21" hidden="false" customHeight="true" outlineLevel="0" collapsed="false">
      <c r="A46" s="4" t="s">
        <v>77</v>
      </c>
      <c r="B46" s="4"/>
      <c r="C46" s="4"/>
    </row>
    <row r="47" customFormat="false" ht="15" hidden="false" customHeight="true" outlineLevel="0" collapsed="false">
      <c r="A47" s="6" t="s">
        <v>78</v>
      </c>
      <c r="B47" s="10" t="n">
        <f aca="false">'Business Costs'!B21</f>
        <v>8.56</v>
      </c>
    </row>
    <row r="48" customFormat="false" ht="15" hidden="false" customHeight="true" outlineLevel="0" collapsed="false">
      <c r="A48" s="6" t="s">
        <v>79</v>
      </c>
      <c r="B48" s="16" t="n">
        <f aca="false">B11*B47</f>
        <v>34.24</v>
      </c>
    </row>
    <row r="50" customFormat="false" ht="21" hidden="false" customHeight="true" outlineLevel="0" collapsed="false">
      <c r="A50" s="4" t="s">
        <v>80</v>
      </c>
      <c r="B50" s="4"/>
      <c r="C50" s="4"/>
    </row>
    <row r="51" customFormat="false" ht="15" hidden="false" customHeight="true" outlineLevel="0" collapsed="false">
      <c r="A51" s="13" t="s">
        <v>81</v>
      </c>
      <c r="B51" s="16" t="n">
        <f aca="false">SUM(B20,B28,B37,B44,B48)</f>
        <v>167.49</v>
      </c>
    </row>
    <row r="53" customFormat="false" ht="15" hidden="false" customHeight="true" outlineLevel="0" collapsed="false">
      <c r="A53" s="6" t="s">
        <v>21</v>
      </c>
      <c r="B53" s="18" t="n">
        <v>0.3</v>
      </c>
    </row>
    <row r="54" customFormat="false" ht="15" hidden="false" customHeight="true" outlineLevel="0" collapsed="false">
      <c r="A54" s="13" t="s">
        <v>23</v>
      </c>
      <c r="B54" s="16" t="n">
        <f aca="false">IF(B53&gt;=1,0,B51/(1-B53-B40))</f>
        <v>249.985074626866</v>
      </c>
    </row>
    <row r="55" customFormat="false" ht="27.75" hidden="false" customHeight="true" outlineLevel="0" collapsed="false">
      <c r="A55" s="13" t="s">
        <v>25</v>
      </c>
      <c r="B55" s="22" t="n">
        <f aca="false">CEILING(B54,5)</f>
        <v>250</v>
      </c>
    </row>
    <row r="56" customFormat="false" ht="15" hidden="false" customHeight="true" outlineLevel="0" collapsed="false">
      <c r="A56" s="6" t="s">
        <v>82</v>
      </c>
      <c r="B56" s="10" t="n">
        <f aca="false">B55-(B51+B55*B40)</f>
        <v>75.01</v>
      </c>
    </row>
    <row r="57" customFormat="false" ht="15" hidden="false" customHeight="true" outlineLevel="0" collapsed="false">
      <c r="A57" s="6" t="s">
        <v>83</v>
      </c>
      <c r="B57" s="15" t="n">
        <f aca="false">IFERROR(B56/B55,0)</f>
        <v>0.30004</v>
      </c>
    </row>
    <row r="59" customFormat="false" ht="15" hidden="false" customHeight="true" outlineLevel="0" collapsed="false">
      <c r="A59" s="23" t="s">
        <v>84</v>
      </c>
      <c r="B59" s="23"/>
      <c r="C59" s="23"/>
    </row>
    <row r="60" customFormat="false" ht="15" hidden="false" customHeight="true" outlineLevel="0" collapsed="false">
      <c r="A60" s="23"/>
      <c r="B60" s="23"/>
      <c r="C60" s="23"/>
    </row>
  </sheetData>
  <mergeCells count="14">
    <mergeCell ref="A1:H1"/>
    <mergeCell ref="A2:H2"/>
    <mergeCell ref="A4:C4"/>
    <mergeCell ref="E4:H4"/>
    <mergeCell ref="A14:C14"/>
    <mergeCell ref="E19:H19"/>
    <mergeCell ref="A22:C22"/>
    <mergeCell ref="E29:H29"/>
    <mergeCell ref="A30:C30"/>
    <mergeCell ref="E36:H36"/>
    <mergeCell ref="A39:C39"/>
    <mergeCell ref="A46:C46"/>
    <mergeCell ref="A50:C50"/>
    <mergeCell ref="A59:C60"/>
  </mergeCells>
  <conditionalFormatting sqref="F26">
    <cfRule type="expression" priority="2" aboveAverage="0" equalAverage="0" bottom="0" percent="0" rank="0" text="" dxfId="0">
      <formula>F26="MEETS TARGET"</formula>
    </cfRule>
    <cfRule type="expression" priority="3" aboveAverage="0" equalAverage="0" bottom="0" percent="0" rank="0" text="" dxfId="1">
      <formula>F26="NEAR TARGET"</formula>
    </cfRule>
    <cfRule type="expression" priority="4" aboveAverage="0" equalAverage="0" bottom="0" percent="0" rank="0" text="" dxfId="2">
      <formula>F26="BELOW TARGET"</formula>
    </cfRule>
  </conditionalFormatting>
  <dataValidations count="2">
    <dataValidation allowBlank="false" errorStyle="stop" operator="between" showDropDown="false" showErrorMessage="false" showInputMessage="false" sqref="B5" type="list">
      <formula1>"Standard Cleaning,Deep Cleaning,Move-In / Move-Out,Commercial Cleaning,Post-Construction,Vacation Rental / Turnover,Other"</formula1>
      <formula2>0</formula2>
    </dataValidation>
    <dataValidation allowBlank="false" errorStyle="stop" operator="between" showDropDown="false" showErrorMessage="false" showInputMessage="false" sqref="B12" type="list">
      <formula1>"One-Time,Weekly,Every 2 Weeks,Every 4 Weeks,Monthly"</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&amp;CTidyOps | Template ID: TPL-PRI-002 | Version 1.0 | September 2026&amp;RPage &amp;P of &amp;N</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34"/>
    <col collapsed="false" customWidth="true" hidden="false" outlineLevel="0" max="2" min="2" style="1" width="18"/>
    <col collapsed="false" customWidth="true" hidden="false" outlineLevel="0" max="3" min="3" style="1" width="42"/>
  </cols>
  <sheetData>
    <row r="1" customFormat="false" ht="27.75" hidden="false" customHeight="true" outlineLevel="0" collapsed="false">
      <c r="A1" s="2" t="s">
        <v>85</v>
      </c>
      <c r="B1" s="2"/>
      <c r="C1" s="2"/>
    </row>
    <row r="2" customFormat="false" ht="33.75" hidden="false" customHeight="true" outlineLevel="0" collapsed="false">
      <c r="A2" s="3" t="s">
        <v>86</v>
      </c>
      <c r="B2" s="3"/>
      <c r="C2" s="3"/>
    </row>
    <row r="4" customFormat="false" ht="21" hidden="false" customHeight="true" outlineLevel="0" collapsed="false">
      <c r="A4" s="4" t="s">
        <v>87</v>
      </c>
      <c r="B4" s="4"/>
      <c r="C4" s="4"/>
    </row>
    <row r="5" customFormat="false" ht="15" hidden="false" customHeight="true" outlineLevel="0" collapsed="false">
      <c r="A5" s="6" t="s">
        <v>88</v>
      </c>
      <c r="B5" s="17" t="n">
        <v>350</v>
      </c>
    </row>
    <row r="6" customFormat="false" ht="15" hidden="false" customHeight="true" outlineLevel="0" collapsed="false">
      <c r="A6" s="6" t="s">
        <v>89</v>
      </c>
      <c r="B6" s="17" t="n">
        <v>250</v>
      </c>
    </row>
    <row r="7" customFormat="false" ht="15" hidden="false" customHeight="true" outlineLevel="0" collapsed="false">
      <c r="A7" s="6" t="s">
        <v>90</v>
      </c>
      <c r="B7" s="17" t="n">
        <v>700</v>
      </c>
    </row>
    <row r="8" customFormat="false" ht="15" hidden="false" customHeight="true" outlineLevel="0" collapsed="false">
      <c r="A8" s="6" t="s">
        <v>91</v>
      </c>
      <c r="B8" s="17" t="n">
        <v>1000</v>
      </c>
    </row>
    <row r="9" customFormat="false" ht="15" hidden="false" customHeight="true" outlineLevel="0" collapsed="false">
      <c r="A9" s="6" t="s">
        <v>92</v>
      </c>
      <c r="B9" s="17" t="n">
        <v>900</v>
      </c>
    </row>
    <row r="10" customFormat="false" ht="15" hidden="false" customHeight="true" outlineLevel="0" collapsed="false">
      <c r="A10" s="6" t="s">
        <v>93</v>
      </c>
      <c r="B10" s="17" t="n">
        <v>180</v>
      </c>
    </row>
    <row r="11" customFormat="false" ht="15" hidden="false" customHeight="true" outlineLevel="0" collapsed="false">
      <c r="A11" s="6" t="s">
        <v>94</v>
      </c>
      <c r="B11" s="17" t="n">
        <v>300</v>
      </c>
    </row>
    <row r="12" customFormat="false" ht="15" hidden="false" customHeight="true" outlineLevel="0" collapsed="false">
      <c r="A12" s="6" t="s">
        <v>95</v>
      </c>
      <c r="B12" s="17" t="n">
        <v>250</v>
      </c>
    </row>
    <row r="13" customFormat="false" ht="15" hidden="false" customHeight="true" outlineLevel="0" collapsed="false">
      <c r="A13" s="6" t="s">
        <v>96</v>
      </c>
      <c r="B13" s="17" t="n">
        <v>100</v>
      </c>
    </row>
    <row r="14" customFormat="false" ht="15" hidden="false" customHeight="true" outlineLevel="0" collapsed="false">
      <c r="A14" s="6" t="s">
        <v>97</v>
      </c>
      <c r="B14" s="17" t="n">
        <v>250</v>
      </c>
    </row>
    <row r="15" customFormat="false" ht="15" hidden="false" customHeight="true" outlineLevel="0" collapsed="false">
      <c r="A15" s="13" t="s">
        <v>98</v>
      </c>
      <c r="B15" s="16" t="n">
        <f aca="false">SUM(B5:B14)</f>
        <v>4280</v>
      </c>
    </row>
    <row r="17" customFormat="false" ht="21" hidden="false" customHeight="true" outlineLevel="0" collapsed="false">
      <c r="A17" s="4" t="s">
        <v>99</v>
      </c>
      <c r="B17" s="4"/>
      <c r="C17" s="4"/>
    </row>
    <row r="18" customFormat="false" ht="27.75" hidden="false" customHeight="true" outlineLevel="0" collapsed="false">
      <c r="A18" s="6" t="s">
        <v>100</v>
      </c>
      <c r="B18" s="9" t="n">
        <v>500</v>
      </c>
    </row>
    <row r="19" customFormat="false" ht="15" hidden="false" customHeight="true" outlineLevel="0" collapsed="false">
      <c r="A19" s="6" t="s">
        <v>101</v>
      </c>
      <c r="B19" s="9" t="n">
        <v>125</v>
      </c>
    </row>
    <row r="20" customFormat="false" ht="15" hidden="false" customHeight="true" outlineLevel="0" collapsed="false">
      <c r="A20" s="6" t="s">
        <v>102</v>
      </c>
      <c r="B20" s="10" t="n">
        <f aca="false">IFERROR(B15/B19,0)</f>
        <v>34.24</v>
      </c>
    </row>
    <row r="21" customFormat="false" ht="15" hidden="false" customHeight="true" outlineLevel="0" collapsed="false">
      <c r="A21" s="13" t="s">
        <v>103</v>
      </c>
      <c r="B21" s="16" t="n">
        <f aca="false">IFERROR(B15/B18,0)</f>
        <v>8.56</v>
      </c>
    </row>
    <row r="23" customFormat="false" ht="21" hidden="false" customHeight="true" outlineLevel="0" collapsed="false">
      <c r="A23" s="4" t="s">
        <v>104</v>
      </c>
      <c r="B23" s="4"/>
      <c r="C23" s="4"/>
    </row>
    <row r="24" customFormat="false" ht="15" hidden="false" customHeight="true" outlineLevel="0" collapsed="false">
      <c r="A24" s="24" t="s">
        <v>105</v>
      </c>
      <c r="B24" s="24"/>
      <c r="C24" s="24"/>
    </row>
    <row r="25" customFormat="false" ht="15" hidden="false" customHeight="true" outlineLevel="0" collapsed="false">
      <c r="A25" s="24"/>
      <c r="B25" s="24"/>
      <c r="C25" s="24"/>
    </row>
    <row r="26" customFormat="false" ht="15" hidden="false" customHeight="true" outlineLevel="0" collapsed="false">
      <c r="A26" s="24"/>
      <c r="B26" s="24"/>
      <c r="C26" s="24"/>
    </row>
    <row r="27" customFormat="false" ht="15" hidden="false" customHeight="true" outlineLevel="0" collapsed="false">
      <c r="A27" s="24"/>
      <c r="B27" s="24"/>
      <c r="C27" s="24"/>
    </row>
    <row r="28" customFormat="false" ht="15" hidden="false" customHeight="true" outlineLevel="0" collapsed="false">
      <c r="A28" s="24"/>
      <c r="B28" s="24"/>
      <c r="C28" s="24"/>
    </row>
    <row r="29" customFormat="false" ht="15" hidden="false" customHeight="true" outlineLevel="0" collapsed="false">
      <c r="A29" s="24"/>
      <c r="B29" s="24"/>
      <c r="C29" s="24"/>
    </row>
  </sheetData>
  <mergeCells count="6">
    <mergeCell ref="A1:C1"/>
    <mergeCell ref="A2:C2"/>
    <mergeCell ref="A4:C4"/>
    <mergeCell ref="A17:C17"/>
    <mergeCell ref="A23:C23"/>
    <mergeCell ref="A24:C29"/>
  </mergeCells>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&amp;CTidyOps | Template ID: TPL-PRI-002 | Version 1.0 | September 2026&amp;RPage &amp;P of &amp;N</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28"/>
    <col collapsed="false" customWidth="true" hidden="false" outlineLevel="0" max="8" min="2" style="1" width="16"/>
  </cols>
  <sheetData>
    <row r="1" customFormat="false" ht="27.75" hidden="false" customHeight="true" outlineLevel="0" collapsed="false">
      <c r="A1" s="2" t="s">
        <v>106</v>
      </c>
      <c r="B1" s="2"/>
      <c r="C1" s="2"/>
      <c r="D1" s="2"/>
      <c r="E1" s="2"/>
      <c r="F1" s="2"/>
      <c r="G1" s="2"/>
      <c r="H1" s="2"/>
    </row>
    <row r="2" customFormat="false" ht="33.75" hidden="false" customHeight="true" outlineLevel="0" collapsed="false">
      <c r="A2" s="3" t="s">
        <v>107</v>
      </c>
      <c r="B2" s="3"/>
      <c r="C2" s="3"/>
      <c r="D2" s="3"/>
      <c r="E2" s="3"/>
      <c r="F2" s="3"/>
      <c r="G2" s="3"/>
      <c r="H2" s="3"/>
    </row>
    <row r="4" customFormat="false" ht="21" hidden="false" customHeight="true" outlineLevel="0" collapsed="false">
      <c r="A4" s="4" t="s">
        <v>108</v>
      </c>
      <c r="B4" s="4"/>
      <c r="C4" s="4"/>
      <c r="D4" s="4"/>
      <c r="E4" s="4"/>
      <c r="F4" s="4"/>
      <c r="G4" s="4"/>
      <c r="H4" s="4"/>
    </row>
    <row r="5" customFormat="false" ht="15" hidden="false" customHeight="true" outlineLevel="0" collapsed="false">
      <c r="A5" s="25" t="s">
        <v>109</v>
      </c>
      <c r="B5" s="25" t="s">
        <v>110</v>
      </c>
      <c r="C5" s="25" t="s">
        <v>12</v>
      </c>
      <c r="D5" s="25" t="s">
        <v>14</v>
      </c>
      <c r="E5" s="25" t="s">
        <v>111</v>
      </c>
      <c r="F5" s="25" t="s">
        <v>112</v>
      </c>
      <c r="G5" s="25" t="s">
        <v>113</v>
      </c>
      <c r="H5" s="25" t="s">
        <v>52</v>
      </c>
    </row>
    <row r="6" customFormat="false" ht="15" hidden="false" customHeight="true" outlineLevel="0" collapsed="false">
      <c r="A6" s="7" t="s">
        <v>114</v>
      </c>
      <c r="B6" s="11" t="n">
        <v>3.5</v>
      </c>
      <c r="C6" s="17" t="n">
        <v>9</v>
      </c>
      <c r="D6" s="17" t="n">
        <v>12</v>
      </c>
      <c r="E6" s="17" t="n">
        <v>0</v>
      </c>
      <c r="F6" s="10" t="n">
        <f aca="false">B6*'Pricing Calculator'!$B$19+C6+D6+E6+B6*'Business Costs'!$B$21</f>
        <v>139.51</v>
      </c>
      <c r="G6" s="26" t="n">
        <f aca="false">IF('Pricing Calculator'!$B$53&gt;=1,0,F6/(1-'Pricing Calculator'!$B$53-'Pricing Calculator'!$B$40))</f>
        <v>208.223880597015</v>
      </c>
      <c r="H6" s="15" t="n">
        <f aca="false">IFERROR((G6-(F6+G6*'Pricing Calculator'!$B$40))/G6,0)</f>
        <v>0.3</v>
      </c>
    </row>
    <row r="7" customFormat="false" ht="15" hidden="false" customHeight="true" outlineLevel="0" collapsed="false">
      <c r="A7" s="7" t="s">
        <v>115</v>
      </c>
      <c r="B7" s="11" t="n">
        <v>6</v>
      </c>
      <c r="C7" s="17" t="n">
        <v>16</v>
      </c>
      <c r="D7" s="17" t="n">
        <v>15</v>
      </c>
      <c r="E7" s="17" t="n">
        <v>0</v>
      </c>
      <c r="F7" s="10" t="n">
        <f aca="false">B7*'Pricing Calculator'!$B$19+C7+D7+E7+B7*'Business Costs'!$B$21</f>
        <v>234.16</v>
      </c>
      <c r="G7" s="26" t="n">
        <f aca="false">IF('Pricing Calculator'!$B$53&gt;=1,0,F7/(1-'Pricing Calculator'!$B$53-'Pricing Calculator'!$B$40))</f>
        <v>349.492537313433</v>
      </c>
      <c r="H7" s="15" t="n">
        <f aca="false">IFERROR((G7-(F7+G7*'Pricing Calculator'!$B$40))/G7,0)</f>
        <v>0.3</v>
      </c>
    </row>
    <row r="8" customFormat="false" ht="15" hidden="false" customHeight="true" outlineLevel="0" collapsed="false">
      <c r="A8" s="7" t="s">
        <v>116</v>
      </c>
      <c r="B8" s="11" t="n">
        <v>7.5</v>
      </c>
      <c r="C8" s="17" t="n">
        <v>20</v>
      </c>
      <c r="D8" s="17" t="n">
        <v>18</v>
      </c>
      <c r="E8" s="17" t="n">
        <v>0</v>
      </c>
      <c r="F8" s="10" t="n">
        <f aca="false">B8*'Pricing Calculator'!$B$19+C8+D8+E8+B8*'Business Costs'!$B$21</f>
        <v>291.95</v>
      </c>
      <c r="G8" s="26" t="n">
        <f aca="false">IF('Pricing Calculator'!$B$53&gt;=1,0,F8/(1-'Pricing Calculator'!$B$53-'Pricing Calculator'!$B$40))</f>
        <v>435.746268656717</v>
      </c>
      <c r="H8" s="15" t="n">
        <f aca="false">IFERROR((G8-(F8+G8*'Pricing Calculator'!$B$40))/G8,0)</f>
        <v>0.3</v>
      </c>
    </row>
    <row r="9" customFormat="false" ht="15" hidden="false" customHeight="true" outlineLevel="0" collapsed="false">
      <c r="A9" s="7" t="s">
        <v>117</v>
      </c>
      <c r="B9" s="11" t="n">
        <v>3</v>
      </c>
      <c r="C9" s="17" t="n">
        <v>10</v>
      </c>
      <c r="D9" s="17" t="n">
        <v>10</v>
      </c>
      <c r="E9" s="17" t="n">
        <v>0</v>
      </c>
      <c r="F9" s="10" t="n">
        <f aca="false">B9*'Pricing Calculator'!$B$19+C9+D9+E9+B9*'Business Costs'!$B$21</f>
        <v>121.58</v>
      </c>
      <c r="G9" s="26" t="n">
        <f aca="false">IF('Pricing Calculator'!$B$53&gt;=1,0,F9/(1-'Pricing Calculator'!$B$53-'Pricing Calculator'!$B$40))</f>
        <v>181.462686567164</v>
      </c>
      <c r="H9" s="15" t="n">
        <f aca="false">IFERROR((G9-(F9+G9*'Pricing Calculator'!$B$40))/G9,0)</f>
        <v>0.3</v>
      </c>
    </row>
    <row r="10" customFormat="false" ht="15" hidden="false" customHeight="true" outlineLevel="0" collapsed="false">
      <c r="A10" s="7" t="s">
        <v>118</v>
      </c>
      <c r="B10" s="11" t="n">
        <v>5</v>
      </c>
      <c r="C10" s="17" t="n">
        <v>15</v>
      </c>
      <c r="D10" s="17" t="n">
        <v>20</v>
      </c>
      <c r="E10" s="17" t="n">
        <v>0</v>
      </c>
      <c r="F10" s="10" t="n">
        <f aca="false">B10*'Pricing Calculator'!$B$19+C10+D10+E10+B10*'Business Costs'!$B$21</f>
        <v>204.3</v>
      </c>
      <c r="G10" s="26" t="n">
        <f aca="false">IF('Pricing Calculator'!$B$53&gt;=1,0,F10/(1-'Pricing Calculator'!$B$53-'Pricing Calculator'!$B$40))</f>
        <v>304.925373134328</v>
      </c>
      <c r="H10" s="15" t="n">
        <f aca="false">IFERROR((G10-(F10+G10*'Pricing Calculator'!$B$40))/G10,0)</f>
        <v>0.3</v>
      </c>
    </row>
    <row r="11" customFormat="false" ht="15" hidden="false" customHeight="true" outlineLevel="0" collapsed="false">
      <c r="A11" s="7" t="s">
        <v>119</v>
      </c>
      <c r="B11" s="11" t="n">
        <v>4</v>
      </c>
      <c r="C11" s="17" t="n">
        <v>10</v>
      </c>
      <c r="D11" s="17" t="n">
        <v>12</v>
      </c>
      <c r="E11" s="17" t="n">
        <v>0</v>
      </c>
      <c r="F11" s="10" t="n">
        <f aca="false">B11*'Pricing Calculator'!$B$19+C11+D11+E11+B11*'Business Costs'!$B$21</f>
        <v>157.44</v>
      </c>
      <c r="G11" s="26" t="n">
        <f aca="false">IF('Pricing Calculator'!$B$53&gt;=1,0,F11/(1-'Pricing Calculator'!$B$53-'Pricing Calculator'!$B$40))</f>
        <v>234.985074626866</v>
      </c>
      <c r="H11" s="15" t="n">
        <f aca="false">IFERROR((G11-(F11+G11*'Pricing Calculator'!$B$40))/G11,0)</f>
        <v>0.3</v>
      </c>
    </row>
    <row r="14" customFormat="false" ht="21" hidden="false" customHeight="true" outlineLevel="0" collapsed="false">
      <c r="A14" s="4" t="s">
        <v>120</v>
      </c>
      <c r="B14" s="4"/>
      <c r="C14" s="4"/>
      <c r="D14" s="4"/>
      <c r="E14" s="4"/>
      <c r="F14" s="4"/>
      <c r="G14" s="4"/>
      <c r="H14" s="4"/>
    </row>
    <row r="15" customFormat="false" ht="15" hidden="false" customHeight="true" outlineLevel="0" collapsed="false">
      <c r="A15" s="24" t="s">
        <v>121</v>
      </c>
      <c r="B15" s="24"/>
      <c r="C15" s="24"/>
      <c r="D15" s="24"/>
      <c r="E15" s="24"/>
      <c r="F15" s="24"/>
      <c r="G15" s="24"/>
      <c r="H15" s="24"/>
    </row>
    <row r="16" customFormat="false" ht="15" hidden="false" customHeight="true" outlineLevel="0" collapsed="false">
      <c r="A16" s="24"/>
      <c r="B16" s="24"/>
      <c r="C16" s="24"/>
      <c r="D16" s="24"/>
      <c r="E16" s="24"/>
      <c r="F16" s="24"/>
      <c r="G16" s="24"/>
      <c r="H16" s="24"/>
    </row>
    <row r="17" customFormat="false" ht="15" hidden="false" customHeight="true" outlineLevel="0" collapsed="false">
      <c r="A17" s="24"/>
      <c r="B17" s="24"/>
      <c r="C17" s="24"/>
      <c r="D17" s="24"/>
      <c r="E17" s="24"/>
      <c r="F17" s="24"/>
      <c r="G17" s="24"/>
      <c r="H17" s="24"/>
    </row>
    <row r="18" customFormat="false" ht="15" hidden="false" customHeight="true" outlineLevel="0" collapsed="false">
      <c r="A18" s="24"/>
      <c r="B18" s="24"/>
      <c r="C18" s="24"/>
      <c r="D18" s="24"/>
      <c r="E18" s="24"/>
      <c r="F18" s="24"/>
      <c r="G18" s="24"/>
      <c r="H18" s="24"/>
    </row>
  </sheetData>
  <mergeCells count="5">
    <mergeCell ref="A1:H1"/>
    <mergeCell ref="A2:H2"/>
    <mergeCell ref="A4:H4"/>
    <mergeCell ref="A14:H14"/>
    <mergeCell ref="A15:H18"/>
  </mergeCells>
  <printOptions headings="false" gridLines="false" gridLinesSet="true" horizontalCentered="false" verticalCentered="false"/>
  <pageMargins left="0.75" right="0.75" top="1" bottom="1" header="0.511811023622047" footer="0.5"/>
  <pageSetup paperSize="1" scale="100" fitToWidth="1" fitToHeight="1" pageOrder="downThenOver" orientation="landscape" blackAndWhite="false" draft="false" cellComments="none" horizontalDpi="300" verticalDpi="300" copies="1"/>
  <headerFooter differentFirst="false" differentOddEven="false">
    <oddHeader/>
    <oddFooter>&amp;CTidyOps | Template ID: TPL-PRI-002 | Version 1.0 | September 2026&amp;RPage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customHeight="true" zeroHeight="false" outlineLevelRow="0" outlineLevelCol="0"/>
  <cols>
    <col collapsed="false" customWidth="true" hidden="false" outlineLevel="0" max="1" min="1" style="1" width="28"/>
    <col collapsed="false" customWidth="true" hidden="false" outlineLevel="0" max="2" min="2" style="1" width="85"/>
  </cols>
  <sheetData>
    <row r="1" customFormat="false" ht="27.75" hidden="false" customHeight="true" outlineLevel="0" collapsed="false">
      <c r="A1" s="2" t="s">
        <v>122</v>
      </c>
      <c r="B1" s="2"/>
    </row>
    <row r="2" customFormat="false" ht="33.75" hidden="false" customHeight="true" outlineLevel="0" collapsed="false">
      <c r="A2" s="3" t="s">
        <v>123</v>
      </c>
      <c r="B2" s="3"/>
    </row>
    <row r="4" customFormat="false" ht="42" hidden="false" customHeight="true" outlineLevel="0" collapsed="false">
      <c r="A4" s="27" t="s">
        <v>124</v>
      </c>
      <c r="B4" s="28" t="s">
        <v>125</v>
      </c>
    </row>
    <row r="5" customFormat="false" ht="42" hidden="false" customHeight="true" outlineLevel="0" collapsed="false">
      <c r="A5" s="27" t="s">
        <v>126</v>
      </c>
      <c r="B5" s="28" t="s">
        <v>127</v>
      </c>
    </row>
    <row r="6" customFormat="false" ht="42" hidden="false" customHeight="true" outlineLevel="0" collapsed="false">
      <c r="A6" s="27" t="s">
        <v>128</v>
      </c>
      <c r="B6" s="28" t="s">
        <v>129</v>
      </c>
    </row>
    <row r="7" customFormat="false" ht="42" hidden="false" customHeight="true" outlineLevel="0" collapsed="false">
      <c r="A7" s="27" t="s">
        <v>130</v>
      </c>
      <c r="B7" s="28" t="s">
        <v>131</v>
      </c>
    </row>
    <row r="8" customFormat="false" ht="42" hidden="false" customHeight="true" outlineLevel="0" collapsed="false">
      <c r="A8" s="27" t="s">
        <v>132</v>
      </c>
      <c r="B8" s="28" t="s">
        <v>133</v>
      </c>
    </row>
    <row r="9" customFormat="false" ht="42" hidden="false" customHeight="true" outlineLevel="0" collapsed="false">
      <c r="A9" s="27" t="s">
        <v>134</v>
      </c>
      <c r="B9" s="28" t="s">
        <v>135</v>
      </c>
    </row>
    <row r="10" customFormat="false" ht="42" hidden="false" customHeight="true" outlineLevel="0" collapsed="false">
      <c r="A10" s="27" t="s">
        <v>136</v>
      </c>
      <c r="B10" s="28" t="s">
        <v>137</v>
      </c>
    </row>
    <row r="11" customFormat="false" ht="42" hidden="false" customHeight="true" outlineLevel="0" collapsed="false">
      <c r="A11" s="27" t="s">
        <v>138</v>
      </c>
      <c r="B11" s="28" t="s">
        <v>139</v>
      </c>
    </row>
    <row r="12" customFormat="false" ht="57.75" hidden="false" customHeight="true" outlineLevel="0" collapsed="false">
      <c r="A12" s="27" t="s">
        <v>140</v>
      </c>
      <c r="B12" s="28" t="s">
        <v>141</v>
      </c>
    </row>
    <row r="14" customFormat="false" ht="15" hidden="false" customHeight="true" outlineLevel="0" collapsed="false">
      <c r="A14" s="1" t="s">
        <v>142</v>
      </c>
      <c r="B14" s="1" t="s">
        <v>143</v>
      </c>
    </row>
    <row r="15" customFormat="false" ht="15" hidden="false" customHeight="true" outlineLevel="0" collapsed="false">
      <c r="A15" s="1" t="s">
        <v>144</v>
      </c>
      <c r="B15" s="1" t="s">
        <v>145</v>
      </c>
    </row>
    <row r="16" customFormat="false" ht="15" hidden="false" customHeight="true" outlineLevel="0" collapsed="false">
      <c r="A16" s="1" t="s">
        <v>146</v>
      </c>
      <c r="B16" s="1" t="s">
        <v>147</v>
      </c>
    </row>
    <row r="17" customFormat="false" ht="15" hidden="false" customHeight="true" outlineLevel="0" collapsed="false">
      <c r="A17" s="1" t="s">
        <v>148</v>
      </c>
      <c r="B17" s="1" t="s">
        <v>149</v>
      </c>
    </row>
  </sheetData>
  <mergeCells count="2">
    <mergeCell ref="A1:B1"/>
    <mergeCell ref="A2:B2"/>
  </mergeCells>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&amp;CTidyOps | Template ID: TPL-PRI-002 | Version 1.0 | September 2026&amp;RPage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LibreOffice/25.2.3.2$Linux_X86_64 LibreOffice_project/520$Build-2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2026-09-08T23:43:50Z</dcterms:created>
  <dc:creator>openpyxl</dc:creator>
  <dc:description/>
  <dc:language>en-US</dc:language>
  <cp:lastModifiedBy/>
  <dcterms:modified xsi:type="dcterms:W3CDTF">2026-09-08T23:44:27Z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