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FrankwinHooglander\Downloads\"/>
    </mc:Choice>
  </mc:AlternateContent>
  <xr:revisionPtr revIDLastSave="0" documentId="13_ncr:1_{658CEEAE-92F4-478B-80C0-A4DB611953A2}" xr6:coauthVersionLast="47" xr6:coauthVersionMax="47" xr10:uidLastSave="{00000000-0000-0000-0000-000000000000}"/>
  <bookViews>
    <workbookView xWindow="-110" yWindow="-110" windowWidth="25820" windowHeight="15500" xr2:uid="{00000000-000D-0000-FFFF-FFFF00000000}"/>
  </bookViews>
  <sheets>
    <sheet name="Estimate Calculator" sheetId="1" r:id="rId1"/>
    <sheet name="Scope &amp; Frequencies" sheetId="2" r:id="rId2"/>
    <sheet name="Pricing Setup" sheetId="3" r:id="rId3"/>
    <sheet name="Printable Estimate" sheetId="4" r:id="rId4"/>
    <sheet name="Instructions" sheetId="5" r:id="rId5"/>
  </sheets>
  <definedNames>
    <definedName name="_xlnm._FilterDatabase" localSheetId="1" hidden="1">'Scope &amp; Frequencies'!$A$5:$F$36</definedName>
    <definedName name="_xlnm.Print_Area" localSheetId="3">'Printable Estimate'!$B$1:$G$56</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5" i="4" l="1"/>
  <c r="C43" i="4"/>
  <c r="C42" i="4"/>
  <c r="C41" i="4"/>
  <c r="C40" i="4"/>
  <c r="C39" i="4"/>
  <c r="F19" i="4"/>
  <c r="F15" i="4"/>
  <c r="C15" i="4"/>
  <c r="F14" i="4"/>
  <c r="C14" i="4"/>
  <c r="F13" i="4"/>
  <c r="C13" i="4"/>
  <c r="F10" i="4"/>
  <c r="C10" i="4"/>
  <c r="F9" i="4"/>
  <c r="C9" i="4"/>
  <c r="F8" i="4"/>
  <c r="C8" i="4"/>
  <c r="F4" i="4"/>
  <c r="F3" i="4"/>
  <c r="B3" i="4"/>
  <c r="C59" i="1"/>
  <c r="E49" i="1"/>
  <c r="D49" i="1"/>
  <c r="F49" i="1" s="1"/>
  <c r="B49" i="1"/>
  <c r="E48" i="1"/>
  <c r="D48" i="1"/>
  <c r="F48" i="1" s="1"/>
  <c r="B48" i="1"/>
  <c r="F47" i="1"/>
  <c r="E47" i="1"/>
  <c r="D47" i="1"/>
  <c r="B47" i="1"/>
  <c r="E46" i="1"/>
  <c r="D46" i="1"/>
  <c r="F46" i="1" s="1"/>
  <c r="B46" i="1"/>
  <c r="E45" i="1"/>
  <c r="D45" i="1"/>
  <c r="F45" i="1" s="1"/>
  <c r="B45" i="1"/>
  <c r="E44" i="1"/>
  <c r="D44" i="1"/>
  <c r="F44" i="1" s="1"/>
  <c r="B44" i="1"/>
  <c r="E43" i="1"/>
  <c r="D43" i="1"/>
  <c r="F43" i="1" s="1"/>
  <c r="B43" i="1"/>
  <c r="E42" i="1"/>
  <c r="D42" i="1"/>
  <c r="F42" i="1" s="1"/>
  <c r="B42" i="1"/>
  <c r="E41" i="1"/>
  <c r="D41" i="1"/>
  <c r="F41" i="1" s="1"/>
  <c r="B41" i="1"/>
  <c r="E40" i="1"/>
  <c r="D40" i="1"/>
  <c r="F40" i="1" s="1"/>
  <c r="F51" i="1" s="1"/>
  <c r="F55" i="1" s="1"/>
  <c r="F24" i="4" s="1"/>
  <c r="B40" i="1"/>
  <c r="C35" i="1"/>
  <c r="C34" i="1"/>
  <c r="C30" i="1"/>
  <c r="C29" i="1"/>
  <c r="C28" i="1"/>
  <c r="C27" i="1"/>
  <c r="C26" i="1"/>
  <c r="F20" i="1"/>
  <c r="F26" i="1" s="1"/>
  <c r="F8" i="1"/>
  <c r="F5" i="4" s="1"/>
  <c r="F27" i="1" l="1"/>
  <c r="F29" i="1"/>
  <c r="F28" i="1" l="1"/>
  <c r="F30" i="1" s="1"/>
  <c r="C33" i="1" l="1"/>
  <c r="C36" i="1" s="1"/>
  <c r="F56" i="1"/>
  <c r="F35" i="1" l="1"/>
  <c r="F33" i="1"/>
  <c r="C54" i="1"/>
  <c r="F34" i="1"/>
  <c r="F36" i="1"/>
  <c r="C56" i="1" l="1"/>
  <c r="F18" i="4"/>
  <c r="C58" i="1" l="1"/>
  <c r="F20" i="4" l="1"/>
  <c r="C60" i="1"/>
  <c r="F54" i="1"/>
  <c r="C61" i="1" l="1"/>
  <c r="F22" i="4" s="1"/>
  <c r="F21" i="4"/>
  <c r="F60" i="1"/>
  <c r="F61" i="1" s="1"/>
  <c r="F25" i="4" s="1"/>
  <c r="F57" i="1"/>
  <c r="F58" i="1" s="1"/>
  <c r="F59" i="1"/>
  <c r="C63" i="1" l="1"/>
</calcChain>
</file>

<file path=xl/sharedStrings.xml><?xml version="1.0" encoding="utf-8"?>
<sst xmlns="http://schemas.openxmlformats.org/spreadsheetml/2006/main" count="370" uniqueCount="229">
  <si>
    <t>Commercial Cleaning Estimate Calculator</t>
  </si>
  <si>
    <t>Blue cells are editable. Calculated cells update automatically.</t>
  </si>
  <si>
    <t>Company &amp; Estimate Details</t>
  </si>
  <si>
    <t>Company Name</t>
  </si>
  <si>
    <t>[Your Company Name]</t>
  </si>
  <si>
    <t>Estimate #</t>
  </si>
  <si>
    <t>EST-0001</t>
  </si>
  <si>
    <t>Phone</t>
  </si>
  <si>
    <t>Estimate Date</t>
  </si>
  <si>
    <t>2026-09-08</t>
  </si>
  <si>
    <t>Email</t>
  </si>
  <si>
    <t>Valid Until</t>
  </si>
  <si>
    <t>Client &amp; Facility</t>
  </si>
  <si>
    <t>Client Company</t>
  </si>
  <si>
    <t>Contact Name</t>
  </si>
  <si>
    <t>Service Address</t>
  </si>
  <si>
    <t>Facility Type</t>
  </si>
  <si>
    <t>Office</t>
  </si>
  <si>
    <t>Cleanable Sq. Ft.</t>
  </si>
  <si>
    <t>Number of Floors</t>
  </si>
  <si>
    <t>Restrooms</t>
  </si>
  <si>
    <t>Break Rooms / Kitchens</t>
  </si>
  <si>
    <t>Private Offices</t>
  </si>
  <si>
    <t>Conference Rooms</t>
  </si>
  <si>
    <t>Estimated Daily Occupancy</t>
  </si>
  <si>
    <t>Current Provider</t>
  </si>
  <si>
    <t>Cleaning contractor</t>
  </si>
  <si>
    <t>Service Schedule</t>
  </si>
  <si>
    <t>Visits / Week</t>
  </si>
  <si>
    <t>Weeks / Month</t>
  </si>
  <si>
    <t>Labor Hours / Visit</t>
  </si>
  <si>
    <t>Crew Size</t>
  </si>
  <si>
    <t>Preferred Service Time</t>
  </si>
  <si>
    <t>After hours</t>
  </si>
  <si>
    <t>Service Days</t>
  </si>
  <si>
    <t>Mon-Fri</t>
  </si>
  <si>
    <t>Start Date</t>
  </si>
  <si>
    <t>Contract Months</t>
  </si>
  <si>
    <t>Core Pricing Inputs</t>
  </si>
  <si>
    <t>Loaded Labor Cost / Hr</t>
  </si>
  <si>
    <t>Visits / Month</t>
  </si>
  <si>
    <t>Supplies / Visit</t>
  </si>
  <si>
    <t>Monthly Labor Hours</t>
  </si>
  <si>
    <t>Travel / Other / Visit</t>
  </si>
  <si>
    <t>Monthly Direct Labor Cost</t>
  </si>
  <si>
    <t>Monthly Overhead Allocation</t>
  </si>
  <si>
    <t>Monthly Supplies + Travel</t>
  </si>
  <si>
    <t>Target Contribution Margin</t>
  </si>
  <si>
    <t>Monthly Direct + Allocated Cost</t>
  </si>
  <si>
    <t>Recommended Recurring Contract Price</t>
  </si>
  <si>
    <t>Cost-Based Price at Target Margin</t>
  </si>
  <si>
    <t>Price / Visit</t>
  </si>
  <si>
    <t>Benchmark Minimum Monthly Contract</t>
  </si>
  <si>
    <t>Price / Cleanable Sq. Ft. / Month</t>
  </si>
  <si>
    <t>Benchmark Sq. Ft. Price</t>
  </si>
  <si>
    <t>Revenue / Labor Hour</t>
  </si>
  <si>
    <t>Recommended Monthly Price</t>
  </si>
  <si>
    <t>Annual Recurring Contract Value</t>
  </si>
  <si>
    <t>Periodic &amp; Specialty Services</t>
  </si>
  <si>
    <t>Service</t>
  </si>
  <si>
    <t>Qty</t>
  </si>
  <si>
    <t>Unit Price</t>
  </si>
  <si>
    <t>Frequency / Notes</t>
  </si>
  <si>
    <t>Amount</t>
  </si>
  <si>
    <t>Periodic Services Total</t>
  </si>
  <si>
    <t>Estimate Total &amp; Profitability</t>
  </si>
  <si>
    <t>Recurring Monthly Service</t>
  </si>
  <si>
    <t>Monthly Revenue Before Tax</t>
  </si>
  <si>
    <t>Other Monthly Adjustment</t>
  </si>
  <si>
    <t>Periodic / Specialty Services</t>
  </si>
  <si>
    <t>Monthly Subtotal Before Discount</t>
  </si>
  <si>
    <t>Discount %</t>
  </si>
  <si>
    <t>Contribution Profit</t>
  </si>
  <si>
    <t>Discount Amount</t>
  </si>
  <si>
    <t>Contribution Margin</t>
  </si>
  <si>
    <t>Tax Rate</t>
  </si>
  <si>
    <t>Monthly Tax</t>
  </si>
  <si>
    <t>Annual Recurring Revenue</t>
  </si>
  <si>
    <t>ESTIMATED MONTHLY TOTAL</t>
  </si>
  <si>
    <t>EST. ANNUAL CONTRACT VALUE</t>
  </si>
  <si>
    <t>Pricing Check</t>
  </si>
  <si>
    <t>Access, Security &amp; Terms</t>
  </si>
  <si>
    <t>Access Method</t>
  </si>
  <si>
    <t>Key / Keycard</t>
  </si>
  <si>
    <t>Alarm / Security Notes</t>
  </si>
  <si>
    <t>Restricted Areas</t>
  </si>
  <si>
    <t>Insurance Requirements</t>
  </si>
  <si>
    <t>Payment Terms</t>
  </si>
  <si>
    <t>Net 30</t>
  </si>
  <si>
    <t>Invoice Frequency</t>
  </si>
  <si>
    <t>Monthly</t>
  </si>
  <si>
    <t>Cancellation / Termination</t>
  </si>
  <si>
    <t>Customize before sending.</t>
  </si>
  <si>
    <t>Service Guarantee</t>
  </si>
  <si>
    <t>Special Instructions</t>
  </si>
  <si>
    <t>Estimate Notes</t>
  </si>
  <si>
    <t>Pricing is based on the facility information, site conditions, service frequency, and scope available when this estimate was prepared. Pricing may be revised if the actual cleanable area, occupancy, condition, security requirements, or scope differs materially.</t>
  </si>
  <si>
    <t>Scope of Work &amp; Task Frequencies</t>
  </si>
  <si>
    <t>Edit task frequencies to match the proposal. Use "Not Included" for excluded work.</t>
  </si>
  <si>
    <t>Area</t>
  </si>
  <si>
    <t>Task</t>
  </si>
  <si>
    <t>Frequency</t>
  </si>
  <si>
    <t>Included?</t>
  </si>
  <si>
    <t>Client Notes</t>
  </si>
  <si>
    <t>Internal Notes</t>
  </si>
  <si>
    <t>Offices &amp; Work Areas</t>
  </si>
  <si>
    <t>Empty trash and replace liners</t>
  </si>
  <si>
    <t>Each Visit</t>
  </si>
  <si>
    <t>Yes</t>
  </si>
  <si>
    <t>Dust accessible surfaces</t>
  </si>
  <si>
    <t>Weekly</t>
  </si>
  <si>
    <t>Wipe desks where permitted</t>
  </si>
  <si>
    <t>Clean high-touch surfaces</t>
  </si>
  <si>
    <t>Vacuum carpet</t>
  </si>
  <si>
    <t>Mop hard floors</t>
  </si>
  <si>
    <t>Lobby &amp; Reception</t>
  </si>
  <si>
    <t>Empty trash</t>
  </si>
  <si>
    <t>Dust furniture and fixtures</t>
  </si>
  <si>
    <t>Clean entrance glass</t>
  </si>
  <si>
    <t>Vacuum carpet and mats</t>
  </si>
  <si>
    <t>Clean and disinfect toilets / urinals</t>
  </si>
  <si>
    <t>Clean sinks, faucets, counters, mirrors</t>
  </si>
  <si>
    <t>Refill soap and paper products</t>
  </si>
  <si>
    <t>Empty trash and sanitary receptacles</t>
  </si>
  <si>
    <t>Mop and disinfect floors</t>
  </si>
  <si>
    <t>Break Rooms &amp; Kitchens</t>
  </si>
  <si>
    <t>Clean counters and sinks</t>
  </si>
  <si>
    <t>Wipe appliance exteriors</t>
  </si>
  <si>
    <t>Clean tables and chairs</t>
  </si>
  <si>
    <t>Empty trash / recycling</t>
  </si>
  <si>
    <t>Vacuum / mop floors</t>
  </si>
  <si>
    <t>Wipe tables / high-touch surfaces</t>
  </si>
  <si>
    <t>Common Areas</t>
  </si>
  <si>
    <t>Elevators &amp; Stairwells</t>
  </si>
  <si>
    <t>Clean elevator doors / interiors</t>
  </si>
  <si>
    <t>Wipe buttons and handrails</t>
  </si>
  <si>
    <t>Vacuum / mop stairs</t>
  </si>
  <si>
    <t>Commercial Pricing Setup</t>
  </si>
  <si>
    <t>Blue cells are editable assumptions. Example values are placeholders only.</t>
  </si>
  <si>
    <t>Business Assumptions</t>
  </si>
  <si>
    <t>Weeks per Month</t>
  </si>
  <si>
    <t>Loaded Labor Cost / Hour</t>
  </si>
  <si>
    <t>Supplies Cost / Visit</t>
  </si>
  <si>
    <t>Travel / Other Direct Cost / Visit</t>
  </si>
  <si>
    <t>Monthly Fixed Overhead Allocation</t>
  </si>
  <si>
    <t>Target Revenue / Labor Hour</t>
  </si>
  <si>
    <t>Estimate Validity (days)</t>
  </si>
  <si>
    <t>Price Rounding Increment</t>
  </si>
  <si>
    <t>Unit</t>
  </si>
  <si>
    <t>Default Price</t>
  </si>
  <si>
    <t>Default Frequency</t>
  </si>
  <si>
    <t>Notes</t>
  </si>
  <si>
    <t>Interior Windows</t>
  </si>
  <si>
    <t>project</t>
  </si>
  <si>
    <t>Quarterly</t>
  </si>
  <si>
    <t>Exterior Windows</t>
  </si>
  <si>
    <t>Carpet Extraction</t>
  </si>
  <si>
    <t>sq. ft.</t>
  </si>
  <si>
    <t>Semiannual</t>
  </si>
  <si>
    <t>Floor Strip &amp; Wax</t>
  </si>
  <si>
    <t>Annual</t>
  </si>
  <si>
    <t>Floor Burnishing</t>
  </si>
  <si>
    <t>Upholstery Cleaning</t>
  </si>
  <si>
    <t>piece</t>
  </si>
  <si>
    <t>As needed</t>
  </si>
  <si>
    <t>High Dusting</t>
  </si>
  <si>
    <t>Pressure Washing</t>
  </si>
  <si>
    <t>Deep Restroom Cleaning</t>
  </si>
  <si>
    <t>restroom</t>
  </si>
  <si>
    <t>Other Specialty Service</t>
  </si>
  <si>
    <t>unit</t>
  </si>
  <si>
    <t>Facility Benchmarks (Optional)</t>
  </si>
  <si>
    <t>Use these as internal comparison inputs only. They do not set the price automatically.</t>
  </si>
  <si>
    <t>Target Price / Cleanable Sq. Ft. / Month</t>
  </si>
  <si>
    <t>Target Sq. Ft. / Labor Hour</t>
  </si>
  <si>
    <t>Minimum Monthly Contract</t>
  </si>
  <si>
    <t>COMMERCIAL CLEANING ESTIMATE</t>
  </si>
  <si>
    <t>Client</t>
  </si>
  <si>
    <t>Contact</t>
  </si>
  <si>
    <t>Address</t>
  </si>
  <si>
    <t>Preferred Time</t>
  </si>
  <si>
    <t>Pricing Summary</t>
  </si>
  <si>
    <t>Discount</t>
  </si>
  <si>
    <t>Tax</t>
  </si>
  <si>
    <t>Scope of Work</t>
  </si>
  <si>
    <t>See the Scope &amp; Frequencies worksheet for the detailed task matrix included with this estimate.</t>
  </si>
  <si>
    <t>Routine trash, dusting, high-touch cleaning, vacuuming and hard-floor care.</t>
  </si>
  <si>
    <t>Entrance glass, trash, dusting, mats, carpet and hard-floor care.</t>
  </si>
  <si>
    <t>Disinfection, fixtures, mirrors, consumable refill, trash and floor care.</t>
  </si>
  <si>
    <t>Counters, sinks, tables, appliance exteriors, trash and floor care.</t>
  </si>
  <si>
    <t>Trash, dusting, high-touch cleaning and floor care.</t>
  </si>
  <si>
    <t>This estimate is based on the facility information and scope available when prepared. Services outside the agreed scope may be quoted separately. Regulated facilities may require additional procedures or compliance requirements. This template is for general business use and is not legal, regulatory, tax, insurance, or accounting advice.</t>
  </si>
  <si>
    <t>Client Approval: ______________________________</t>
  </si>
  <si>
    <t>Date: ________________</t>
  </si>
  <si>
    <t>Template ID: TPL-EST-002 | Version 1.0 | Updated September 2026 | Provided by TidyOps</t>
  </si>
  <si>
    <t>TidyOps Commercial Cleaning Estimate Calculator</t>
  </si>
  <si>
    <t>Template ID</t>
  </si>
  <si>
    <t>TPL-EST-002</t>
  </si>
  <si>
    <t>Version</t>
  </si>
  <si>
    <t>1.0</t>
  </si>
  <si>
    <t>Updated</t>
  </si>
  <si>
    <t>September 2026</t>
  </si>
  <si>
    <t>How to Use This Workbook</t>
  </si>
  <si>
    <t>1. Set pricing assumptions</t>
  </si>
  <si>
    <t>Edit blue cells on Pricing Setup for labor, supplies, overhead, target margin, tax, and periodic service prices.</t>
  </si>
  <si>
    <t>2. Define the facility</t>
  </si>
  <si>
    <t>Enter the client, building, cleanable square footage, service schedule, crew, and labor assumptions on Estimate Calculator.</t>
  </si>
  <si>
    <t>3. Build the scope</t>
  </si>
  <si>
    <t>Use Scope &amp; Frequencies to assign task frequencies by area. The scope is designed to support commercial janitorial proposals.</t>
  </si>
  <si>
    <t>4. Review economics</t>
  </si>
  <si>
    <t>The calculator shows monthly contract price, annual contract value, revenue per labor hour, price per square foot, direct cost, contribution profit, and margin.</t>
  </si>
  <si>
    <t>5. Send the estimate</t>
  </si>
  <si>
    <t>Printable Estimate summarizes the customer-facing scope and pricing. Review all terms before sending.</t>
  </si>
  <si>
    <t>Cell Color Guide</t>
  </si>
  <si>
    <t>Blue text / light blue fill</t>
  </si>
  <si>
    <t>Editable user input</t>
  </si>
  <si>
    <t>Black text</t>
  </si>
  <si>
    <t>Formula or calculated result</t>
  </si>
  <si>
    <t>Green text</t>
  </si>
  <si>
    <t>Linked from another worksheet</t>
  </si>
  <si>
    <t>Orange fill</t>
  </si>
  <si>
    <t>Review / caution</t>
  </si>
  <si>
    <t>Light red fill</t>
  </si>
  <si>
    <t>Potential pricing issue</t>
  </si>
  <si>
    <t>Important Notice</t>
  </si>
  <si>
    <t>Use</t>
  </si>
  <si>
    <t>This workbook is a general business template. Pricing, tax treatment, labor costs, insurance, regulations, and contract requirements vary by business and jurisdiction.</t>
  </si>
  <si>
    <t>Regulated Facilities</t>
  </si>
  <si>
    <t>Medical, childcare, food-service, industrial, and other regulated facilities may require additional procedures, training, documentation, or compliance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</si>
</sst>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yy"/>
    <numFmt numFmtId="165" formatCode="\$#,##0.00;[Red]\(\$#,##0.00\);\-"/>
    <numFmt numFmtId="166" formatCode="0.0%"/>
  </numFmts>
  <fonts count="15" x14ac:knownFonts="1">
    <font>
      <sz val="11"/>
      <color theme="1"/>
      <name val="Calibri"/>
      <family val="2"/>
      <scheme val="minor"/>
    </font>
    <font>
      <b/>
      <sz val="16"/>
      <color rgb="FFFFFFFF"/>
      <name val="Calibri"/>
    </font>
    <font>
      <b/>
      <sz val="11"/>
      <color rgb="FF666666"/>
      <name val="Calibri"/>
    </font>
    <font>
      <sz val="11"/>
      <color rgb="FF666666"/>
      <name val="Calibri"/>
    </font>
    <font>
      <b/>
      <sz val="11"/>
      <color rgb="FFFFFFFF"/>
      <name val="Calibri"/>
    </font>
    <font>
      <sz val="11"/>
      <color rgb="FF0000FF"/>
      <name val="Calibri"/>
    </font>
    <font>
      <sz val="11"/>
      <color rgb="FF000000"/>
      <name val="Calibri"/>
    </font>
    <font>
      <sz val="11"/>
      <color rgb="FF008000"/>
      <name val="Calibri"/>
    </font>
    <font>
      <i/>
      <sz val="11"/>
      <color rgb="FF666666"/>
      <name val="Calibri"/>
    </font>
    <font>
      <b/>
      <sz val="11"/>
      <color rgb="FFFFFFFF"/>
      <name val="Calibri"/>
    </font>
    <font>
      <b/>
      <sz val="11"/>
      <color rgb="FF000000"/>
      <name val="Calibri"/>
    </font>
    <font>
      <b/>
      <sz val="13"/>
      <color rgb="FF008000"/>
      <name val="Calibri"/>
    </font>
    <font>
      <b/>
      <sz val="14"/>
      <color rgb="FF008000"/>
      <name val="Calibri"/>
    </font>
    <font>
      <sz val="8"/>
      <color rgb="FF666666"/>
      <name val="Calibri"/>
    </font>
    <font>
      <b/>
      <sz val="11"/>
      <color rgb="FF008000"/>
      <name val="Calibri"/>
    </font>
  </fonts>
  <fills count="9">
    <fill>
      <patternFill patternType="none"/>
    </fill>
    <fill>
      <patternFill patternType="gray125"/>
    </fill>
    <fill>
      <patternFill patternType="solid">
        <fgColor rgb="FF17324D"/>
      </patternFill>
    </fill>
    <fill>
      <patternFill patternType="solid">
        <fgColor rgb="FF2F75B5"/>
      </patternFill>
    </fill>
    <fill>
      <patternFill patternType="solid">
        <fgColor rgb="FFD9EAF7"/>
      </patternFill>
    </fill>
    <fill>
      <patternFill patternType="solid">
        <fgColor rgb="FFFCE4D6"/>
      </patternFill>
    </fill>
    <fill>
      <patternFill patternType="solid">
        <fgColor rgb="FFF4CCCC"/>
      </patternFill>
    </fill>
    <fill>
      <patternFill patternType="solid">
        <fgColor rgb="FFDDEBF7"/>
      </patternFill>
    </fill>
    <fill>
      <patternFill patternType="solid">
        <fgColor rgb="FFE2F0D9"/>
      </patternFill>
    </fill>
  </fills>
  <borders count="3">
    <border>
      <left/>
      <right/>
      <top/>
      <bottom/>
      <diagonal/>
    </border>
    <border>
      <left/>
      <right/>
      <top/>
      <bottom style="thin">
        <color rgb="FFD9D9D9"/>
      </bottom>
      <diagonal/>
    </border>
    <border>
      <left/>
      <right/>
      <top/>
      <bottom style="thin">
        <color rgb="FFD9D9D9"/>
      </bottom>
      <diagonal/>
    </border>
  </borders>
  <cellStyleXfs count="1">
    <xf numFmtId="0" fontId="0" fillId="0" borderId="0"/>
  </cellStyleXfs>
  <cellXfs count="52">
    <xf numFmtId="0" fontId="0" fillId="0" borderId="0" xfId="0"/>
    <xf numFmtId="0" fontId="2" fillId="0" borderId="0" xfId="0" applyFont="1" applyAlignment="1">
      <alignment vertical="center"/>
    </xf>
    <xf numFmtId="0" fontId="5" fillId="4" borderId="1" xfId="0" applyFont="1" applyFill="1" applyBorder="1"/>
    <xf numFmtId="164" fontId="5" fillId="4" borderId="1" xfId="0" applyNumberFormat="1" applyFont="1" applyFill="1" applyBorder="1"/>
    <xf numFmtId="164" fontId="6" fillId="0" borderId="0" xfId="0" applyNumberFormat="1" applyFont="1"/>
    <xf numFmtId="1" fontId="5" fillId="4" borderId="1" xfId="0" applyNumberFormat="1" applyFont="1" applyFill="1" applyBorder="1"/>
    <xf numFmtId="2" fontId="5" fillId="4" borderId="1" xfId="0" applyNumberFormat="1" applyFont="1" applyFill="1" applyBorder="1"/>
    <xf numFmtId="2" fontId="7" fillId="0" borderId="0" xfId="0" applyNumberFormat="1" applyFont="1"/>
    <xf numFmtId="0" fontId="3" fillId="0" borderId="0" xfId="0" applyFont="1" applyAlignment="1">
      <alignment vertical="center"/>
    </xf>
    <xf numFmtId="165" fontId="7" fillId="0" borderId="0" xfId="0" applyNumberFormat="1" applyFont="1"/>
    <xf numFmtId="2" fontId="6" fillId="0" borderId="0" xfId="0" applyNumberFormat="1" applyFont="1"/>
    <xf numFmtId="2" fontId="10" fillId="7" borderId="0" xfId="0" applyNumberFormat="1" applyFont="1" applyFill="1"/>
    <xf numFmtId="165" fontId="6" fillId="0" borderId="0" xfId="0" applyNumberFormat="1" applyFont="1"/>
    <xf numFmtId="166" fontId="7" fillId="0" borderId="0" xfId="0" applyNumberFormat="1" applyFont="1"/>
    <xf numFmtId="165" fontId="10" fillId="7" borderId="0" xfId="0" applyNumberFormat="1" applyFont="1" applyFill="1"/>
    <xf numFmtId="165" fontId="10" fillId="8" borderId="0" xfId="0" applyNumberFormat="1" applyFont="1" applyFill="1"/>
    <xf numFmtId="0" fontId="9" fillId="2" borderId="0" xfId="0" applyFont="1" applyFill="1" applyAlignment="1">
      <alignment horizontal="center" wrapText="1"/>
    </xf>
    <xf numFmtId="0" fontId="7" fillId="0" borderId="0" xfId="0" applyFont="1"/>
    <xf numFmtId="165" fontId="5" fillId="4" borderId="1" xfId="0" applyNumberFormat="1" applyFont="1" applyFill="1" applyBorder="1"/>
    <xf numFmtId="166" fontId="5" fillId="4" borderId="1" xfId="0" applyNumberFormat="1" applyFont="1" applyFill="1" applyBorder="1"/>
    <xf numFmtId="0" fontId="5" fillId="5" borderId="1" xfId="0" applyFont="1" applyFill="1" applyBorder="1"/>
    <xf numFmtId="0" fontId="9" fillId="2" borderId="0" xfId="0" applyFont="1" applyFill="1" applyAlignment="1">
      <alignment horizontal="center" vertical="center" wrapText="1"/>
    </xf>
    <xf numFmtId="0" fontId="3" fillId="0" borderId="0" xfId="0" applyFont="1"/>
    <xf numFmtId="164" fontId="7" fillId="0" borderId="0" xfId="0" applyNumberFormat="1" applyFont="1"/>
    <xf numFmtId="1" fontId="7" fillId="0" borderId="0" xfId="0" applyNumberFormat="1" applyFont="1"/>
    <xf numFmtId="165" fontId="12" fillId="8" borderId="0" xfId="0" applyNumberFormat="1" applyFont="1" applyFill="1"/>
    <xf numFmtId="0" fontId="0" fillId="0" borderId="0" xfId="0" applyAlignment="1">
      <alignment vertical="top" wrapText="1"/>
    </xf>
    <xf numFmtId="0" fontId="5" fillId="4" borderId="0" xfId="0" applyFont="1" applyFill="1"/>
    <xf numFmtId="0" fontId="6" fillId="0" borderId="0" xfId="0" applyFont="1"/>
    <xf numFmtId="0" fontId="0" fillId="5" borderId="0" xfId="0" applyFill="1"/>
    <xf numFmtId="0" fontId="0" fillId="6" borderId="0" xfId="0" applyFill="1"/>
    <xf numFmtId="165" fontId="5" fillId="4" borderId="0" xfId="0" applyNumberFormat="1" applyFont="1" applyFill="1"/>
    <xf numFmtId="165" fontId="6" fillId="4" borderId="1" xfId="0" applyNumberFormat="1" applyFont="1" applyFill="1" applyBorder="1"/>
    <xf numFmtId="165" fontId="6" fillId="8" borderId="0" xfId="0" applyNumberFormat="1" applyFont="1" applyFill="1"/>
    <xf numFmtId="166" fontId="6" fillId="8" borderId="0" xfId="0" applyNumberFormat="1" applyFont="1" applyFill="1"/>
    <xf numFmtId="166" fontId="6" fillId="0" borderId="0" xfId="0" applyNumberFormat="1" applyFont="1"/>
    <xf numFmtId="0" fontId="2" fillId="0" borderId="0" xfId="0" applyFont="1"/>
    <xf numFmtId="165" fontId="14" fillId="0" borderId="0" xfId="0" applyNumberFormat="1" applyFont="1"/>
    <xf numFmtId="0" fontId="1" fillId="2" borderId="0" xfId="0" applyFont="1" applyFill="1" applyAlignment="1">
      <alignment vertical="center"/>
    </xf>
    <xf numFmtId="0" fontId="0" fillId="0" borderId="0" xfId="0"/>
    <xf numFmtId="0" fontId="8" fillId="0" borderId="0" xfId="0" applyFont="1"/>
    <xf numFmtId="0" fontId="5" fillId="4" borderId="1" xfId="0" applyFont="1" applyFill="1" applyBorder="1" applyAlignment="1">
      <alignment vertical="top" wrapText="1"/>
    </xf>
    <xf numFmtId="0" fontId="0" fillId="0" borderId="2" xfId="0" applyBorder="1"/>
    <xf numFmtId="0" fontId="4" fillId="3" borderId="0" xfId="0" applyFont="1" applyFill="1" applyAlignment="1">
      <alignment vertical="center"/>
    </xf>
    <xf numFmtId="0" fontId="10" fillId="5" borderId="0" xfId="0" applyFont="1" applyFill="1" applyAlignment="1">
      <alignment wrapText="1"/>
    </xf>
    <xf numFmtId="0" fontId="3" fillId="0" borderId="0" xfId="0" applyFont="1" applyAlignment="1">
      <alignment wrapText="1"/>
    </xf>
    <xf numFmtId="0" fontId="13" fillId="0" borderId="0" xfId="0" applyFont="1" applyAlignment="1">
      <alignment vertical="top" wrapText="1"/>
    </xf>
    <xf numFmtId="0" fontId="7" fillId="0" borderId="0" xfId="0" applyFont="1"/>
    <xf numFmtId="0" fontId="7" fillId="0" borderId="0" xfId="0" applyFont="1" applyAlignment="1">
      <alignment vertical="top" wrapText="1"/>
    </xf>
    <xf numFmtId="0" fontId="11" fillId="0" borderId="0" xfId="0" applyFont="1"/>
    <xf numFmtId="0" fontId="8" fillId="0" borderId="0" xfId="0" applyFont="1" applyAlignment="1">
      <alignment vertical="top" wrapText="1"/>
    </xf>
    <xf numFmtId="0" fontId="13" fillId="0" borderId="0" xfId="0" applyFont="1"/>
  </cellXfs>
  <cellStyles count="1">
    <cellStyle name="Normal" xfId="0" builtinId="0"/>
  </cellStyles>
  <dxfs count="2">
    <dxf>
      <fill>
        <patternFill patternType="solid">
          <fgColor rgb="FFF4CCCC"/>
        </patternFill>
      </fill>
    </dxf>
    <dxf>
      <fill>
        <patternFill patternType="solid">
          <fgColor rgb="FFE2F0D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F75B5"/>
    <pageSetUpPr fitToPage="1"/>
  </sheetPr>
  <dimension ref="A1:H79"/>
  <sheetViews>
    <sheetView showGridLines="0" tabSelected="1" workbookViewId="0">
      <pane ySplit="5" topLeftCell="A31" activePane="bottomLeft" state="frozen"/>
      <selection pane="bottomLeft" activeCell="C40" sqref="C40"/>
    </sheetView>
  </sheetViews>
  <sheetFormatPr defaultRowHeight="14.5" x14ac:dyDescent="0.35"/>
  <cols>
    <col min="1" max="1" width="4" customWidth="1"/>
    <col min="2" max="2" width="28" customWidth="1"/>
    <col min="3" max="3" width="20" customWidth="1"/>
    <col min="4" max="4" width="12.26953125" customWidth="1"/>
    <col min="5" max="5" width="29" customWidth="1"/>
    <col min="6" max="6" width="20" customWidth="1"/>
    <col min="7" max="7" width="22" customWidth="1"/>
    <col min="8" max="8" width="20" customWidth="1"/>
  </cols>
  <sheetData>
    <row r="1" spans="1:8" ht="28" customHeight="1" x14ac:dyDescent="0.35">
      <c r="A1" s="38" t="s">
        <v>0</v>
      </c>
      <c r="B1" s="39"/>
      <c r="C1" s="39"/>
      <c r="D1" s="39"/>
      <c r="E1" s="39"/>
      <c r="F1" s="39"/>
      <c r="G1" s="39"/>
      <c r="H1" s="39"/>
    </row>
    <row r="3" spans="1:8" x14ac:dyDescent="0.35">
      <c r="A3" s="40" t="s">
        <v>1</v>
      </c>
      <c r="B3" s="39"/>
      <c r="C3" s="39"/>
      <c r="D3" s="39"/>
      <c r="E3" s="39"/>
      <c r="F3" s="39"/>
      <c r="G3" s="39"/>
      <c r="H3" s="39"/>
    </row>
    <row r="5" spans="1:8" ht="20" customHeight="1" x14ac:dyDescent="0.35">
      <c r="A5" s="43" t="s">
        <v>2</v>
      </c>
      <c r="B5" s="39"/>
      <c r="C5" s="39"/>
      <c r="D5" s="39"/>
      <c r="E5" s="39"/>
      <c r="F5" s="39"/>
      <c r="G5" s="39"/>
      <c r="H5" s="39"/>
    </row>
    <row r="6" spans="1:8" x14ac:dyDescent="0.35">
      <c r="B6" s="1" t="s">
        <v>3</v>
      </c>
      <c r="C6" s="2" t="s">
        <v>4</v>
      </c>
      <c r="E6" s="1" t="s">
        <v>5</v>
      </c>
      <c r="F6" s="2" t="s">
        <v>6</v>
      </c>
    </row>
    <row r="7" spans="1:8" x14ac:dyDescent="0.35">
      <c r="B7" s="1" t="s">
        <v>7</v>
      </c>
      <c r="C7" s="2"/>
      <c r="E7" s="1" t="s">
        <v>8</v>
      </c>
      <c r="F7" s="3" t="s">
        <v>9</v>
      </c>
    </row>
    <row r="8" spans="1:8" x14ac:dyDescent="0.35">
      <c r="B8" s="1" t="s">
        <v>10</v>
      </c>
      <c r="C8" s="2"/>
      <c r="E8" s="1" t="s">
        <v>11</v>
      </c>
      <c r="F8" s="4">
        <f>F7+'Pricing Setup'!$B$14</f>
        <v>46303</v>
      </c>
    </row>
    <row r="10" spans="1:8" ht="20" customHeight="1" x14ac:dyDescent="0.35">
      <c r="A10" s="43" t="s">
        <v>12</v>
      </c>
      <c r="B10" s="39"/>
      <c r="C10" s="39"/>
      <c r="D10" s="39"/>
      <c r="E10" s="39"/>
      <c r="F10" s="39"/>
      <c r="G10" s="39"/>
      <c r="H10" s="39"/>
    </row>
    <row r="11" spans="1:8" x14ac:dyDescent="0.35">
      <c r="B11" s="1" t="s">
        <v>13</v>
      </c>
      <c r="C11" s="2"/>
      <c r="E11" s="1" t="s">
        <v>14</v>
      </c>
      <c r="F11" s="2"/>
    </row>
    <row r="12" spans="1:8" x14ac:dyDescent="0.35">
      <c r="B12" s="1" t="s">
        <v>7</v>
      </c>
      <c r="C12" s="2"/>
      <c r="E12" s="1" t="s">
        <v>10</v>
      </c>
      <c r="F12" s="2"/>
    </row>
    <row r="13" spans="1:8" x14ac:dyDescent="0.35">
      <c r="B13" s="1" t="s">
        <v>15</v>
      </c>
      <c r="C13" s="2"/>
      <c r="E13" s="1" t="s">
        <v>16</v>
      </c>
      <c r="F13" s="2" t="s">
        <v>17</v>
      </c>
    </row>
    <row r="14" spans="1:8" x14ac:dyDescent="0.35">
      <c r="B14" s="1" t="s">
        <v>18</v>
      </c>
      <c r="C14" s="5">
        <v>10000</v>
      </c>
      <c r="E14" s="1" t="s">
        <v>19</v>
      </c>
      <c r="F14" s="5">
        <v>1</v>
      </c>
    </row>
    <row r="15" spans="1:8" x14ac:dyDescent="0.35">
      <c r="B15" s="1" t="s">
        <v>20</v>
      </c>
      <c r="C15" s="5">
        <v>4</v>
      </c>
      <c r="E15" s="1" t="s">
        <v>21</v>
      </c>
      <c r="F15" s="5">
        <v>1</v>
      </c>
    </row>
    <row r="16" spans="1:8" x14ac:dyDescent="0.35">
      <c r="B16" s="1" t="s">
        <v>22</v>
      </c>
      <c r="C16" s="5">
        <v>20</v>
      </c>
      <c r="E16" s="1" t="s">
        <v>23</v>
      </c>
      <c r="F16" s="5">
        <v>2</v>
      </c>
    </row>
    <row r="17" spans="1:8" x14ac:dyDescent="0.35">
      <c r="B17" s="1" t="s">
        <v>24</v>
      </c>
      <c r="C17" s="5">
        <v>75</v>
      </c>
      <c r="E17" s="1" t="s">
        <v>25</v>
      </c>
      <c r="F17" s="2" t="s">
        <v>26</v>
      </c>
    </row>
    <row r="19" spans="1:8" ht="20" customHeight="1" x14ac:dyDescent="0.35">
      <c r="A19" s="43" t="s">
        <v>27</v>
      </c>
      <c r="B19" s="39"/>
      <c r="C19" s="39"/>
      <c r="D19" s="39"/>
      <c r="E19" s="39"/>
      <c r="F19" s="39"/>
      <c r="G19" s="39"/>
      <c r="H19" s="39"/>
    </row>
    <row r="20" spans="1:8" x14ac:dyDescent="0.35">
      <c r="B20" s="1" t="s">
        <v>28</v>
      </c>
      <c r="C20" s="6">
        <v>5</v>
      </c>
      <c r="E20" s="1" t="s">
        <v>29</v>
      </c>
      <c r="F20" s="7">
        <f>'Pricing Setup'!B6</f>
        <v>4.33</v>
      </c>
    </row>
    <row r="21" spans="1:8" x14ac:dyDescent="0.35">
      <c r="B21" s="1" t="s">
        <v>30</v>
      </c>
      <c r="C21" s="6">
        <v>3.5</v>
      </c>
      <c r="E21" s="1" t="s">
        <v>31</v>
      </c>
      <c r="F21" s="5">
        <v>2</v>
      </c>
    </row>
    <row r="22" spans="1:8" x14ac:dyDescent="0.35">
      <c r="B22" s="1" t="s">
        <v>32</v>
      </c>
      <c r="C22" s="2" t="s">
        <v>33</v>
      </c>
      <c r="E22" s="1" t="s">
        <v>34</v>
      </c>
      <c r="F22" s="2" t="s">
        <v>35</v>
      </c>
    </row>
    <row r="23" spans="1:8" x14ac:dyDescent="0.35">
      <c r="B23" s="1" t="s">
        <v>36</v>
      </c>
      <c r="C23" s="2"/>
      <c r="E23" s="1" t="s">
        <v>37</v>
      </c>
      <c r="F23" s="5">
        <v>12</v>
      </c>
    </row>
    <row r="25" spans="1:8" ht="20" customHeight="1" x14ac:dyDescent="0.35">
      <c r="A25" s="43" t="s">
        <v>38</v>
      </c>
      <c r="B25" s="39"/>
      <c r="C25" s="39"/>
      <c r="D25" s="39"/>
      <c r="E25" s="39"/>
      <c r="F25" s="39"/>
      <c r="G25" s="39"/>
      <c r="H25" s="39"/>
    </row>
    <row r="26" spans="1:8" x14ac:dyDescent="0.35">
      <c r="B26" s="8" t="s">
        <v>39</v>
      </c>
      <c r="C26" s="9">
        <f>'Pricing Setup'!B7</f>
        <v>24</v>
      </c>
      <c r="E26" s="8" t="s">
        <v>40</v>
      </c>
      <c r="F26" s="10">
        <f>C20*F20</f>
        <v>21.65</v>
      </c>
    </row>
    <row r="27" spans="1:8" x14ac:dyDescent="0.35">
      <c r="B27" s="8" t="s">
        <v>41</v>
      </c>
      <c r="C27" s="9">
        <f>'Pricing Setup'!B8</f>
        <v>10</v>
      </c>
      <c r="E27" s="8" t="s">
        <v>42</v>
      </c>
      <c r="F27" s="11">
        <f>C21*F26</f>
        <v>75.774999999999991</v>
      </c>
    </row>
    <row r="28" spans="1:8" x14ac:dyDescent="0.35">
      <c r="B28" s="8" t="s">
        <v>43</v>
      </c>
      <c r="C28" s="9">
        <f>'Pricing Setup'!B9</f>
        <v>8</v>
      </c>
      <c r="E28" s="8" t="s">
        <v>44</v>
      </c>
      <c r="F28" s="12">
        <f>F27*C26</f>
        <v>1818.6</v>
      </c>
    </row>
    <row r="29" spans="1:8" x14ac:dyDescent="0.35">
      <c r="B29" s="8" t="s">
        <v>45</v>
      </c>
      <c r="C29" s="9">
        <f>'Pricing Setup'!B10</f>
        <v>100</v>
      </c>
      <c r="E29" s="8" t="s">
        <v>46</v>
      </c>
      <c r="F29" s="12">
        <f>F26*(C27+C28)</f>
        <v>389.7</v>
      </c>
    </row>
    <row r="30" spans="1:8" x14ac:dyDescent="0.35">
      <c r="B30" s="8" t="s">
        <v>47</v>
      </c>
      <c r="C30" s="13">
        <f>'Pricing Setup'!B11</f>
        <v>0.45</v>
      </c>
      <c r="E30" s="8" t="s">
        <v>48</v>
      </c>
      <c r="F30" s="14">
        <f>SUM(F28,F29,C29)</f>
        <v>2308.2999999999997</v>
      </c>
    </row>
    <row r="32" spans="1:8" ht="20" customHeight="1" x14ac:dyDescent="0.35">
      <c r="A32" s="43" t="s">
        <v>49</v>
      </c>
      <c r="B32" s="39"/>
      <c r="C32" s="39"/>
      <c r="D32" s="39"/>
      <c r="E32" s="39"/>
      <c r="F32" s="39"/>
      <c r="G32" s="39"/>
      <c r="H32" s="39"/>
    </row>
    <row r="33" spans="1:8" x14ac:dyDescent="0.35">
      <c r="B33" s="8" t="s">
        <v>50</v>
      </c>
      <c r="C33" s="12">
        <f>IF(C30&gt;=1,0,F30/(1-C30))</f>
        <v>4196.9090909090901</v>
      </c>
      <c r="E33" s="8" t="s">
        <v>51</v>
      </c>
      <c r="F33" s="12">
        <f>IF(F26=0,0,C36/F26)</f>
        <v>193.85261389880324</v>
      </c>
    </row>
    <row r="34" spans="1:8" x14ac:dyDescent="0.35">
      <c r="B34" s="8" t="s">
        <v>52</v>
      </c>
      <c r="C34" s="12">
        <f>'Pricing Setup'!B37</f>
        <v>350</v>
      </c>
      <c r="E34" s="8" t="s">
        <v>53</v>
      </c>
      <c r="F34" s="12">
        <f>IF(C14=0,0,C36/C14)</f>
        <v>0.419690909090909</v>
      </c>
    </row>
    <row r="35" spans="1:8" x14ac:dyDescent="0.35">
      <c r="B35" s="8" t="s">
        <v>54</v>
      </c>
      <c r="C35" s="12">
        <f>C14*'Pricing Setup'!B35</f>
        <v>1500</v>
      </c>
      <c r="E35" s="8" t="s">
        <v>55</v>
      </c>
      <c r="F35" s="12">
        <f>IF(F27=0,0,C36/F27)</f>
        <v>55.386461113943788</v>
      </c>
    </row>
    <row r="36" spans="1:8" x14ac:dyDescent="0.35">
      <c r="B36" s="1" t="s">
        <v>56</v>
      </c>
      <c r="C36" s="15">
        <f>MAX(C33,C34,C35)</f>
        <v>4196.9090909090901</v>
      </c>
      <c r="E36" s="1" t="s">
        <v>57</v>
      </c>
      <c r="F36" s="15">
        <f>C36*12</f>
        <v>50362.909090909081</v>
      </c>
    </row>
    <row r="38" spans="1:8" ht="20" customHeight="1" x14ac:dyDescent="0.35">
      <c r="A38" s="43" t="s">
        <v>58</v>
      </c>
      <c r="B38" s="39"/>
      <c r="C38" s="39"/>
      <c r="D38" s="39"/>
      <c r="E38" s="39"/>
      <c r="F38" s="39"/>
      <c r="G38" s="39"/>
      <c r="H38" s="39"/>
    </row>
    <row r="39" spans="1:8" ht="58" x14ac:dyDescent="0.35">
      <c r="B39" s="16" t="s">
        <v>59</v>
      </c>
      <c r="C39" s="16" t="s">
        <v>60</v>
      </c>
      <c r="D39" s="16" t="s">
        <v>61</v>
      </c>
      <c r="E39" s="16" t="s">
        <v>62</v>
      </c>
      <c r="F39" s="16" t="s">
        <v>63</v>
      </c>
    </row>
    <row r="40" spans="1:8" x14ac:dyDescent="0.35">
      <c r="B40" s="17" t="str">
        <f>'Pricing Setup'!A20</f>
        <v>Interior Windows</v>
      </c>
      <c r="C40" s="6">
        <v>0</v>
      </c>
      <c r="D40" s="9">
        <f>'Pricing Setup'!C20</f>
        <v>175</v>
      </c>
      <c r="E40" s="2" t="str">
        <f>'Pricing Setup'!D20</f>
        <v>Quarterly</v>
      </c>
      <c r="F40" s="12">
        <f t="shared" ref="F40:F49" si="0">C40*D40</f>
        <v>0</v>
      </c>
    </row>
    <row r="41" spans="1:8" x14ac:dyDescent="0.35">
      <c r="B41" s="17" t="str">
        <f>'Pricing Setup'!A21</f>
        <v>Exterior Windows</v>
      </c>
      <c r="C41" s="6">
        <v>0</v>
      </c>
      <c r="D41" s="9">
        <f>'Pricing Setup'!C21</f>
        <v>250</v>
      </c>
      <c r="E41" s="2" t="str">
        <f>'Pricing Setup'!D21</f>
        <v>Quarterly</v>
      </c>
      <c r="F41" s="12">
        <f t="shared" si="0"/>
        <v>0</v>
      </c>
    </row>
    <row r="42" spans="1:8" x14ac:dyDescent="0.35">
      <c r="B42" s="17" t="str">
        <f>'Pricing Setup'!A22</f>
        <v>Carpet Extraction</v>
      </c>
      <c r="C42" s="6">
        <v>0</v>
      </c>
      <c r="D42" s="9">
        <f>'Pricing Setup'!C22</f>
        <v>0.18</v>
      </c>
      <c r="E42" s="2" t="str">
        <f>'Pricing Setup'!D22</f>
        <v>Semiannual</v>
      </c>
      <c r="F42" s="12">
        <f t="shared" si="0"/>
        <v>0</v>
      </c>
    </row>
    <row r="43" spans="1:8" x14ac:dyDescent="0.35">
      <c r="B43" s="17" t="str">
        <f>'Pricing Setup'!A23</f>
        <v>Floor Strip &amp; Wax</v>
      </c>
      <c r="C43" s="6">
        <v>0</v>
      </c>
      <c r="D43" s="9">
        <f>'Pricing Setup'!C23</f>
        <v>0.45</v>
      </c>
      <c r="E43" s="2" t="str">
        <f>'Pricing Setup'!D23</f>
        <v>Annual</v>
      </c>
      <c r="F43" s="12">
        <f t="shared" si="0"/>
        <v>0</v>
      </c>
    </row>
    <row r="44" spans="1:8" x14ac:dyDescent="0.35">
      <c r="B44" s="17" t="str">
        <f>'Pricing Setup'!A24</f>
        <v>Floor Burnishing</v>
      </c>
      <c r="C44" s="6">
        <v>0</v>
      </c>
      <c r="D44" s="9">
        <f>'Pricing Setup'!C24</f>
        <v>0.08</v>
      </c>
      <c r="E44" s="2" t="str">
        <f>'Pricing Setup'!D24</f>
        <v>Monthly</v>
      </c>
      <c r="F44" s="12">
        <f t="shared" si="0"/>
        <v>0</v>
      </c>
    </row>
    <row r="45" spans="1:8" x14ac:dyDescent="0.35">
      <c r="B45" s="17" t="str">
        <f>'Pricing Setup'!A25</f>
        <v>Upholstery Cleaning</v>
      </c>
      <c r="C45" s="6">
        <v>0</v>
      </c>
      <c r="D45" s="9">
        <f>'Pricing Setup'!C25</f>
        <v>35</v>
      </c>
      <c r="E45" s="2" t="str">
        <f>'Pricing Setup'!D25</f>
        <v>As needed</v>
      </c>
      <c r="F45" s="12">
        <f t="shared" si="0"/>
        <v>0</v>
      </c>
    </row>
    <row r="46" spans="1:8" x14ac:dyDescent="0.35">
      <c r="B46" s="17" t="str">
        <f>'Pricing Setup'!A26</f>
        <v>High Dusting</v>
      </c>
      <c r="C46" s="6">
        <v>0</v>
      </c>
      <c r="D46" s="9">
        <f>'Pricing Setup'!C26</f>
        <v>150</v>
      </c>
      <c r="E46" s="2" t="str">
        <f>'Pricing Setup'!D26</f>
        <v>Quarterly</v>
      </c>
      <c r="F46" s="12">
        <f t="shared" si="0"/>
        <v>0</v>
      </c>
    </row>
    <row r="47" spans="1:8" x14ac:dyDescent="0.35">
      <c r="B47" s="17" t="str">
        <f>'Pricing Setup'!A27</f>
        <v>Pressure Washing</v>
      </c>
      <c r="C47" s="6">
        <v>0</v>
      </c>
      <c r="D47" s="9">
        <f>'Pricing Setup'!C27</f>
        <v>225</v>
      </c>
      <c r="E47" s="2" t="str">
        <f>'Pricing Setup'!D27</f>
        <v>As needed</v>
      </c>
      <c r="F47" s="12">
        <f t="shared" si="0"/>
        <v>0</v>
      </c>
    </row>
    <row r="48" spans="1:8" x14ac:dyDescent="0.35">
      <c r="B48" s="17" t="str">
        <f>'Pricing Setup'!A28</f>
        <v>Deep Restroom Cleaning</v>
      </c>
      <c r="C48" s="6">
        <v>0</v>
      </c>
      <c r="D48" s="9">
        <f>'Pricing Setup'!C28</f>
        <v>75</v>
      </c>
      <c r="E48" s="2" t="str">
        <f>'Pricing Setup'!D28</f>
        <v>Quarterly</v>
      </c>
      <c r="F48" s="12">
        <f t="shared" si="0"/>
        <v>0</v>
      </c>
    </row>
    <row r="49" spans="1:8" x14ac:dyDescent="0.35">
      <c r="B49" s="17" t="str">
        <f>'Pricing Setup'!A29</f>
        <v>Other Specialty Service</v>
      </c>
      <c r="C49" s="6">
        <v>0</v>
      </c>
      <c r="D49" s="9">
        <f>'Pricing Setup'!C29</f>
        <v>0</v>
      </c>
      <c r="E49" s="2" t="str">
        <f>'Pricing Setup'!D29</f>
        <v>As needed</v>
      </c>
      <c r="F49" s="12">
        <f t="shared" si="0"/>
        <v>0</v>
      </c>
    </row>
    <row r="51" spans="1:8" x14ac:dyDescent="0.35">
      <c r="B51" s="1" t="s">
        <v>64</v>
      </c>
      <c r="F51" s="15">
        <f>SUM(F40:F49)</f>
        <v>0</v>
      </c>
    </row>
    <row r="53" spans="1:8" ht="20" customHeight="1" x14ac:dyDescent="0.35">
      <c r="A53" s="43" t="s">
        <v>65</v>
      </c>
      <c r="B53" s="39"/>
      <c r="C53" s="39"/>
      <c r="D53" s="39"/>
      <c r="E53" s="39"/>
      <c r="F53" s="39"/>
      <c r="G53" s="39"/>
      <c r="H53" s="39"/>
    </row>
    <row r="54" spans="1:8" x14ac:dyDescent="0.35">
      <c r="B54" s="8" t="s">
        <v>66</v>
      </c>
      <c r="C54" s="12">
        <f>C36</f>
        <v>4196.9090909090901</v>
      </c>
      <c r="E54" s="8" t="s">
        <v>67</v>
      </c>
      <c r="F54" s="12">
        <f>C56-C58</f>
        <v>4196.9090909090901</v>
      </c>
    </row>
    <row r="55" spans="1:8" x14ac:dyDescent="0.35">
      <c r="B55" s="8" t="s">
        <v>68</v>
      </c>
      <c r="C55" s="31">
        <v>0</v>
      </c>
      <c r="E55" s="8" t="s">
        <v>69</v>
      </c>
      <c r="F55" s="12">
        <f>F51</f>
        <v>0</v>
      </c>
    </row>
    <row r="56" spans="1:8" x14ac:dyDescent="0.35">
      <c r="B56" s="8" t="s">
        <v>70</v>
      </c>
      <c r="C56" s="32">
        <f>SUM(C54:C55)</f>
        <v>4196.9090909090901</v>
      </c>
      <c r="E56" s="8" t="s">
        <v>48</v>
      </c>
      <c r="F56" s="12">
        <f>F30</f>
        <v>2308.2999999999997</v>
      </c>
    </row>
    <row r="57" spans="1:8" x14ac:dyDescent="0.35">
      <c r="B57" s="8" t="s">
        <v>71</v>
      </c>
      <c r="C57" s="19">
        <v>0</v>
      </c>
      <c r="E57" s="8" t="s">
        <v>72</v>
      </c>
      <c r="F57" s="33">
        <f>F54-F56</f>
        <v>1888.6090909090904</v>
      </c>
    </row>
    <row r="58" spans="1:8" x14ac:dyDescent="0.35">
      <c r="B58" s="8" t="s">
        <v>73</v>
      </c>
      <c r="C58" s="12">
        <f>C56*C57</f>
        <v>0</v>
      </c>
      <c r="E58" s="8" t="s">
        <v>74</v>
      </c>
      <c r="F58" s="34">
        <f>IF(F54=0,0,F57/F54)</f>
        <v>0.44999999999999996</v>
      </c>
    </row>
    <row r="59" spans="1:8" x14ac:dyDescent="0.35">
      <c r="B59" s="8" t="s">
        <v>75</v>
      </c>
      <c r="C59" s="35">
        <f>'Pricing Setup'!B13</f>
        <v>0</v>
      </c>
      <c r="E59" s="8" t="s">
        <v>55</v>
      </c>
      <c r="F59" s="33">
        <f>IF(F27=0,0,F54/F27)</f>
        <v>55.386461113943788</v>
      </c>
    </row>
    <row r="60" spans="1:8" x14ac:dyDescent="0.35">
      <c r="B60" s="8" t="s">
        <v>76</v>
      </c>
      <c r="C60" s="12">
        <f>(C56-C58)*C59</f>
        <v>0</v>
      </c>
      <c r="E60" s="22" t="s">
        <v>77</v>
      </c>
      <c r="F60" s="12">
        <f>F54*12</f>
        <v>50362.909090909081</v>
      </c>
    </row>
    <row r="61" spans="1:8" x14ac:dyDescent="0.35">
      <c r="B61" s="1" t="s">
        <v>78</v>
      </c>
      <c r="C61" s="15">
        <f>C56-C58+C60</f>
        <v>4196.9090909090901</v>
      </c>
      <c r="E61" s="36" t="s">
        <v>79</v>
      </c>
      <c r="F61" s="15">
        <f>F60+F55</f>
        <v>50362.909090909081</v>
      </c>
    </row>
    <row r="63" spans="1:8" x14ac:dyDescent="0.35">
      <c r="B63" s="1" t="s">
        <v>80</v>
      </c>
      <c r="C63" s="44" t="str">
        <f>IF(F59&lt;'Pricing Setup'!B12,"Revenue per labor hour is below target",IF(F58&lt;'Pricing Setup'!B11,"Contribution margin is below target","Pricing meets configured targets"))</f>
        <v>Pricing meets configured targets</v>
      </c>
      <c r="D63" s="39"/>
      <c r="E63" s="39"/>
      <c r="F63" s="39"/>
    </row>
    <row r="66" spans="1:8" ht="20" customHeight="1" x14ac:dyDescent="0.35">
      <c r="A66" s="43" t="s">
        <v>81</v>
      </c>
      <c r="B66" s="39"/>
      <c r="C66" s="39"/>
      <c r="D66" s="39"/>
      <c r="E66" s="39"/>
      <c r="F66" s="39"/>
      <c r="G66" s="39"/>
      <c r="H66" s="39"/>
    </row>
    <row r="67" spans="1:8" x14ac:dyDescent="0.35">
      <c r="B67" s="1" t="s">
        <v>82</v>
      </c>
      <c r="C67" s="2" t="s">
        <v>83</v>
      </c>
      <c r="E67" s="1" t="s">
        <v>84</v>
      </c>
      <c r="F67" s="2"/>
    </row>
    <row r="68" spans="1:8" x14ac:dyDescent="0.35">
      <c r="B68" s="1" t="s">
        <v>85</v>
      </c>
      <c r="C68" s="2"/>
      <c r="E68" s="1" t="s">
        <v>86</v>
      </c>
      <c r="F68" s="2"/>
    </row>
    <row r="69" spans="1:8" x14ac:dyDescent="0.35">
      <c r="B69" s="1" t="s">
        <v>87</v>
      </c>
      <c r="C69" s="2" t="s">
        <v>88</v>
      </c>
      <c r="E69" s="1" t="s">
        <v>89</v>
      </c>
      <c r="F69" s="2" t="s">
        <v>90</v>
      </c>
    </row>
    <row r="70" spans="1:8" x14ac:dyDescent="0.35">
      <c r="B70" s="1" t="s">
        <v>91</v>
      </c>
      <c r="C70" s="20" t="s">
        <v>92</v>
      </c>
      <c r="E70" s="1" t="s">
        <v>93</v>
      </c>
      <c r="F70" s="20" t="s">
        <v>92</v>
      </c>
    </row>
    <row r="72" spans="1:8" x14ac:dyDescent="0.35">
      <c r="B72" s="1" t="s">
        <v>94</v>
      </c>
      <c r="C72" s="41"/>
      <c r="D72" s="39"/>
      <c r="E72" s="39"/>
      <c r="F72" s="39"/>
      <c r="G72" s="39"/>
      <c r="H72" s="39"/>
    </row>
    <row r="73" spans="1:8" x14ac:dyDescent="0.35">
      <c r="C73" s="39"/>
      <c r="D73" s="39"/>
      <c r="E73" s="39"/>
      <c r="F73" s="39"/>
      <c r="G73" s="39"/>
      <c r="H73" s="39"/>
    </row>
    <row r="74" spans="1:8" x14ac:dyDescent="0.35">
      <c r="C74" s="42"/>
      <c r="D74" s="42"/>
      <c r="E74" s="42"/>
      <c r="F74" s="42"/>
      <c r="G74" s="42"/>
      <c r="H74" s="42"/>
    </row>
    <row r="76" spans="1:8" x14ac:dyDescent="0.35">
      <c r="B76" s="1" t="s">
        <v>95</v>
      </c>
      <c r="C76" s="41" t="s">
        <v>96</v>
      </c>
      <c r="D76" s="39"/>
      <c r="E76" s="39"/>
      <c r="F76" s="39"/>
      <c r="G76" s="39"/>
      <c r="H76" s="39"/>
    </row>
    <row r="77" spans="1:8" x14ac:dyDescent="0.35">
      <c r="C77" s="39"/>
      <c r="D77" s="39"/>
      <c r="E77" s="39"/>
      <c r="F77" s="39"/>
      <c r="G77" s="39"/>
      <c r="H77" s="39"/>
    </row>
    <row r="78" spans="1:8" x14ac:dyDescent="0.35">
      <c r="C78" s="39"/>
      <c r="D78" s="39"/>
      <c r="E78" s="39"/>
      <c r="F78" s="39"/>
      <c r="G78" s="39"/>
      <c r="H78" s="39"/>
    </row>
    <row r="79" spans="1:8" x14ac:dyDescent="0.35">
      <c r="C79" s="42"/>
      <c r="D79" s="42"/>
      <c r="E79" s="42"/>
      <c r="F79" s="42"/>
      <c r="G79" s="42"/>
      <c r="H79" s="42"/>
    </row>
  </sheetData>
  <mergeCells count="13">
    <mergeCell ref="C76:H79"/>
    <mergeCell ref="A19:H19"/>
    <mergeCell ref="A66:H66"/>
    <mergeCell ref="C63:F63"/>
    <mergeCell ref="A5:H5"/>
    <mergeCell ref="A32:H32"/>
    <mergeCell ref="A1:H1"/>
    <mergeCell ref="A3:H3"/>
    <mergeCell ref="C72:H74"/>
    <mergeCell ref="A53:H53"/>
    <mergeCell ref="A25:H25"/>
    <mergeCell ref="A38:H38"/>
    <mergeCell ref="A10:H10"/>
  </mergeCells>
  <conditionalFormatting sqref="C63">
    <cfRule type="expression" dxfId="1" priority="1">
      <formula>C63="Pricing meets configured targets"</formula>
    </cfRule>
    <cfRule type="expression" dxfId="0" priority="2">
      <formula>C63&lt;&gt;"Pricing meets configured targets"</formula>
    </cfRule>
  </conditionalFormatting>
  <dataValidations count="5">
    <dataValidation type="list" allowBlank="1" sqref="F13" xr:uid="{00000000-0002-0000-0000-000000000000}">
      <formula1>"Office,Medical / Dental,Retail,School / Daycare,Fitness Facility,Restaurant,Warehouse,Property Common Areas,Religious Facility,Other"</formula1>
    </dataValidation>
    <dataValidation type="list" allowBlank="1" sqref="F17" xr:uid="{00000000-0002-0000-0000-000001000000}">
      <formula1>"None,In-house staff,Cleaning contractor,Other"</formula1>
    </dataValidation>
    <dataValidation type="list" allowBlank="1" sqref="C22" xr:uid="{00000000-0002-0000-0000-000002000000}">
      <formula1>"Business hours,After hours,Overnight,Flexible,Other"</formula1>
    </dataValidation>
    <dataValidation type="list" allowBlank="1" sqref="C67" xr:uid="{00000000-0002-0000-0000-000003000000}">
      <formula1>"Client present,Key,Keycard,Access code,Security desk,Other"</formula1>
    </dataValidation>
    <dataValidation type="list" allowBlank="1" sqref="F69" xr:uid="{00000000-0002-0000-0000-000004000000}">
      <formula1>"Weekly,Biweekly,Monthly,Other"</formula1>
    </dataValidation>
  </dataValidations>
  <pageMargins left="0.35" right="0.35" top="0.5" bottom="0.5" header="0.2" footer="0.2"/>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AD47"/>
    <pageSetUpPr fitToPage="1"/>
  </sheetPr>
  <dimension ref="A1:F36"/>
  <sheetViews>
    <sheetView showGridLines="0" workbookViewId="0">
      <pane ySplit="5" topLeftCell="A6" activePane="bottomLeft" state="frozen"/>
      <selection pane="bottomLeft" sqref="A1:F1"/>
    </sheetView>
  </sheetViews>
  <sheetFormatPr defaultRowHeight="14.5" x14ac:dyDescent="0.35"/>
  <cols>
    <col min="1" max="1" width="24" customWidth="1"/>
    <col min="2" max="2" width="42" customWidth="1"/>
    <col min="3" max="4" width="18" customWidth="1"/>
    <col min="5" max="5" width="20" customWidth="1"/>
    <col min="6" max="6" width="28" customWidth="1"/>
  </cols>
  <sheetData>
    <row r="1" spans="1:6" ht="28" customHeight="1" x14ac:dyDescent="0.35">
      <c r="A1" s="38" t="s">
        <v>97</v>
      </c>
      <c r="B1" s="39"/>
      <c r="C1" s="39"/>
      <c r="D1" s="39"/>
      <c r="E1" s="39"/>
      <c r="F1" s="39"/>
    </row>
    <row r="3" spans="1:6" x14ac:dyDescent="0.35">
      <c r="A3" s="40" t="s">
        <v>98</v>
      </c>
      <c r="B3" s="39"/>
      <c r="C3" s="39"/>
      <c r="D3" s="39"/>
      <c r="E3" s="39"/>
      <c r="F3" s="39"/>
    </row>
    <row r="5" spans="1:6" ht="30" customHeight="1" x14ac:dyDescent="0.35">
      <c r="A5" s="21" t="s">
        <v>99</v>
      </c>
      <c r="B5" s="21" t="s">
        <v>100</v>
      </c>
      <c r="C5" s="21" t="s">
        <v>101</v>
      </c>
      <c r="D5" s="21" t="s">
        <v>102</v>
      </c>
      <c r="E5" s="21" t="s">
        <v>103</v>
      </c>
      <c r="F5" s="21" t="s">
        <v>104</v>
      </c>
    </row>
    <row r="6" spans="1:6" x14ac:dyDescent="0.35">
      <c r="A6" s="1" t="s">
        <v>105</v>
      </c>
      <c r="B6" s="22" t="s">
        <v>106</v>
      </c>
      <c r="C6" s="2" t="s">
        <v>107</v>
      </c>
      <c r="D6" s="2" t="s">
        <v>108</v>
      </c>
      <c r="E6" s="2"/>
      <c r="F6" s="2"/>
    </row>
    <row r="7" spans="1:6" x14ac:dyDescent="0.35">
      <c r="A7" s="1" t="s">
        <v>105</v>
      </c>
      <c r="B7" s="22" t="s">
        <v>109</v>
      </c>
      <c r="C7" s="2" t="s">
        <v>110</v>
      </c>
      <c r="D7" s="2" t="s">
        <v>108</v>
      </c>
      <c r="E7" s="2"/>
      <c r="F7" s="2"/>
    </row>
    <row r="8" spans="1:6" x14ac:dyDescent="0.35">
      <c r="A8" s="1" t="s">
        <v>105</v>
      </c>
      <c r="B8" s="22" t="s">
        <v>111</v>
      </c>
      <c r="C8" s="2" t="s">
        <v>110</v>
      </c>
      <c r="D8" s="2" t="s">
        <v>108</v>
      </c>
      <c r="E8" s="2"/>
      <c r="F8" s="2"/>
    </row>
    <row r="9" spans="1:6" x14ac:dyDescent="0.35">
      <c r="A9" s="1" t="s">
        <v>105</v>
      </c>
      <c r="B9" s="22" t="s">
        <v>112</v>
      </c>
      <c r="C9" s="2" t="s">
        <v>107</v>
      </c>
      <c r="D9" s="2" t="s">
        <v>108</v>
      </c>
      <c r="E9" s="2"/>
      <c r="F9" s="2"/>
    </row>
    <row r="10" spans="1:6" x14ac:dyDescent="0.35">
      <c r="A10" s="1" t="s">
        <v>105</v>
      </c>
      <c r="B10" s="22" t="s">
        <v>113</v>
      </c>
      <c r="C10" s="2" t="s">
        <v>107</v>
      </c>
      <c r="D10" s="2" t="s">
        <v>108</v>
      </c>
      <c r="E10" s="2"/>
      <c r="F10" s="2"/>
    </row>
    <row r="11" spans="1:6" x14ac:dyDescent="0.35">
      <c r="A11" s="1" t="s">
        <v>105</v>
      </c>
      <c r="B11" s="22" t="s">
        <v>114</v>
      </c>
      <c r="C11" s="2" t="s">
        <v>107</v>
      </c>
      <c r="D11" s="2" t="s">
        <v>108</v>
      </c>
      <c r="E11" s="2"/>
      <c r="F11" s="2"/>
    </row>
    <row r="12" spans="1:6" x14ac:dyDescent="0.35">
      <c r="A12" s="1" t="s">
        <v>115</v>
      </c>
      <c r="B12" s="22" t="s">
        <v>116</v>
      </c>
      <c r="C12" s="2" t="s">
        <v>107</v>
      </c>
      <c r="D12" s="2" t="s">
        <v>108</v>
      </c>
      <c r="E12" s="2"/>
      <c r="F12" s="2"/>
    </row>
    <row r="13" spans="1:6" x14ac:dyDescent="0.35">
      <c r="A13" s="1" t="s">
        <v>115</v>
      </c>
      <c r="B13" s="22" t="s">
        <v>117</v>
      </c>
      <c r="C13" s="2" t="s">
        <v>110</v>
      </c>
      <c r="D13" s="2" t="s">
        <v>108</v>
      </c>
      <c r="E13" s="2"/>
      <c r="F13" s="2"/>
    </row>
    <row r="14" spans="1:6" x14ac:dyDescent="0.35">
      <c r="A14" s="1" t="s">
        <v>115</v>
      </c>
      <c r="B14" s="22" t="s">
        <v>118</v>
      </c>
      <c r="C14" s="2" t="s">
        <v>107</v>
      </c>
      <c r="D14" s="2" t="s">
        <v>108</v>
      </c>
      <c r="E14" s="2"/>
      <c r="F14" s="2"/>
    </row>
    <row r="15" spans="1:6" x14ac:dyDescent="0.35">
      <c r="A15" s="1" t="s">
        <v>115</v>
      </c>
      <c r="B15" s="22" t="s">
        <v>119</v>
      </c>
      <c r="C15" s="2" t="s">
        <v>107</v>
      </c>
      <c r="D15" s="2" t="s">
        <v>108</v>
      </c>
      <c r="E15" s="2"/>
      <c r="F15" s="2"/>
    </row>
    <row r="16" spans="1:6" x14ac:dyDescent="0.35">
      <c r="A16" s="1" t="s">
        <v>115</v>
      </c>
      <c r="B16" s="22" t="s">
        <v>114</v>
      </c>
      <c r="C16" s="2" t="s">
        <v>107</v>
      </c>
      <c r="D16" s="2" t="s">
        <v>108</v>
      </c>
      <c r="E16" s="2"/>
      <c r="F16" s="2"/>
    </row>
    <row r="17" spans="1:6" x14ac:dyDescent="0.35">
      <c r="A17" s="1" t="s">
        <v>20</v>
      </c>
      <c r="B17" s="22" t="s">
        <v>120</v>
      </c>
      <c r="C17" s="2" t="s">
        <v>107</v>
      </c>
      <c r="D17" s="2" t="s">
        <v>108</v>
      </c>
      <c r="E17" s="2"/>
      <c r="F17" s="2"/>
    </row>
    <row r="18" spans="1:6" x14ac:dyDescent="0.35">
      <c r="A18" s="1" t="s">
        <v>20</v>
      </c>
      <c r="B18" s="22" t="s">
        <v>121</v>
      </c>
      <c r="C18" s="2" t="s">
        <v>107</v>
      </c>
      <c r="D18" s="2" t="s">
        <v>108</v>
      </c>
      <c r="E18" s="2"/>
      <c r="F18" s="2"/>
    </row>
    <row r="19" spans="1:6" x14ac:dyDescent="0.35">
      <c r="A19" s="1" t="s">
        <v>20</v>
      </c>
      <c r="B19" s="22" t="s">
        <v>122</v>
      </c>
      <c r="C19" s="2" t="s">
        <v>107</v>
      </c>
      <c r="D19" s="2" t="s">
        <v>108</v>
      </c>
      <c r="E19" s="2"/>
      <c r="F19" s="2"/>
    </row>
    <row r="20" spans="1:6" x14ac:dyDescent="0.35">
      <c r="A20" s="1" t="s">
        <v>20</v>
      </c>
      <c r="B20" s="22" t="s">
        <v>123</v>
      </c>
      <c r="C20" s="2" t="s">
        <v>107</v>
      </c>
      <c r="D20" s="2" t="s">
        <v>108</v>
      </c>
      <c r="E20" s="2"/>
      <c r="F20" s="2"/>
    </row>
    <row r="21" spans="1:6" x14ac:dyDescent="0.35">
      <c r="A21" s="1" t="s">
        <v>20</v>
      </c>
      <c r="B21" s="22" t="s">
        <v>124</v>
      </c>
      <c r="C21" s="2" t="s">
        <v>107</v>
      </c>
      <c r="D21" s="2" t="s">
        <v>108</v>
      </c>
      <c r="E21" s="2"/>
      <c r="F21" s="2"/>
    </row>
    <row r="22" spans="1:6" x14ac:dyDescent="0.35">
      <c r="A22" s="1" t="s">
        <v>125</v>
      </c>
      <c r="B22" s="22" t="s">
        <v>126</v>
      </c>
      <c r="C22" s="2" t="s">
        <v>107</v>
      </c>
      <c r="D22" s="2" t="s">
        <v>108</v>
      </c>
      <c r="E22" s="2"/>
      <c r="F22" s="2"/>
    </row>
    <row r="23" spans="1:6" x14ac:dyDescent="0.35">
      <c r="A23" s="1" t="s">
        <v>125</v>
      </c>
      <c r="B23" s="22" t="s">
        <v>127</v>
      </c>
      <c r="C23" s="2" t="s">
        <v>110</v>
      </c>
      <c r="D23" s="2" t="s">
        <v>108</v>
      </c>
      <c r="E23" s="2"/>
      <c r="F23" s="2"/>
    </row>
    <row r="24" spans="1:6" x14ac:dyDescent="0.35">
      <c r="A24" s="1" t="s">
        <v>125</v>
      </c>
      <c r="B24" s="22" t="s">
        <v>128</v>
      </c>
      <c r="C24" s="2" t="s">
        <v>107</v>
      </c>
      <c r="D24" s="2" t="s">
        <v>108</v>
      </c>
      <c r="E24" s="2"/>
      <c r="F24" s="2"/>
    </row>
    <row r="25" spans="1:6" x14ac:dyDescent="0.35">
      <c r="A25" s="1" t="s">
        <v>125</v>
      </c>
      <c r="B25" s="22" t="s">
        <v>129</v>
      </c>
      <c r="C25" s="2" t="s">
        <v>107</v>
      </c>
      <c r="D25" s="2" t="s">
        <v>108</v>
      </c>
      <c r="E25" s="2"/>
      <c r="F25" s="2"/>
    </row>
    <row r="26" spans="1:6" x14ac:dyDescent="0.35">
      <c r="A26" s="1" t="s">
        <v>125</v>
      </c>
      <c r="B26" s="22" t="s">
        <v>130</v>
      </c>
      <c r="C26" s="2" t="s">
        <v>107</v>
      </c>
      <c r="D26" s="2" t="s">
        <v>108</v>
      </c>
      <c r="E26" s="2"/>
      <c r="F26" s="2"/>
    </row>
    <row r="27" spans="1:6" x14ac:dyDescent="0.35">
      <c r="A27" s="1" t="s">
        <v>23</v>
      </c>
      <c r="B27" s="22" t="s">
        <v>116</v>
      </c>
      <c r="C27" s="2" t="s">
        <v>107</v>
      </c>
      <c r="D27" s="2" t="s">
        <v>108</v>
      </c>
      <c r="E27" s="2"/>
      <c r="F27" s="2"/>
    </row>
    <row r="28" spans="1:6" x14ac:dyDescent="0.35">
      <c r="A28" s="1" t="s">
        <v>23</v>
      </c>
      <c r="B28" s="22" t="s">
        <v>131</v>
      </c>
      <c r="C28" s="2" t="s">
        <v>107</v>
      </c>
      <c r="D28" s="2" t="s">
        <v>108</v>
      </c>
      <c r="E28" s="2"/>
      <c r="F28" s="2"/>
    </row>
    <row r="29" spans="1:6" x14ac:dyDescent="0.35">
      <c r="A29" s="1" t="s">
        <v>23</v>
      </c>
      <c r="B29" s="22" t="s">
        <v>130</v>
      </c>
      <c r="C29" s="2" t="s">
        <v>107</v>
      </c>
      <c r="D29" s="2" t="s">
        <v>108</v>
      </c>
      <c r="E29" s="2"/>
      <c r="F29" s="2"/>
    </row>
    <row r="30" spans="1:6" x14ac:dyDescent="0.35">
      <c r="A30" s="1" t="s">
        <v>132</v>
      </c>
      <c r="B30" s="22" t="s">
        <v>116</v>
      </c>
      <c r="C30" s="2" t="s">
        <v>107</v>
      </c>
      <c r="D30" s="2" t="s">
        <v>108</v>
      </c>
      <c r="E30" s="2"/>
      <c r="F30" s="2"/>
    </row>
    <row r="31" spans="1:6" x14ac:dyDescent="0.35">
      <c r="A31" s="1" t="s">
        <v>132</v>
      </c>
      <c r="B31" s="22" t="s">
        <v>109</v>
      </c>
      <c r="C31" s="2" t="s">
        <v>110</v>
      </c>
      <c r="D31" s="2" t="s">
        <v>108</v>
      </c>
      <c r="E31" s="2"/>
      <c r="F31" s="2"/>
    </row>
    <row r="32" spans="1:6" x14ac:dyDescent="0.35">
      <c r="A32" s="1" t="s">
        <v>132</v>
      </c>
      <c r="B32" s="22" t="s">
        <v>112</v>
      </c>
      <c r="C32" s="2" t="s">
        <v>107</v>
      </c>
      <c r="D32" s="2" t="s">
        <v>108</v>
      </c>
      <c r="E32" s="2"/>
      <c r="F32" s="2"/>
    </row>
    <row r="33" spans="1:6" x14ac:dyDescent="0.35">
      <c r="A33" s="1" t="s">
        <v>132</v>
      </c>
      <c r="B33" s="22" t="s">
        <v>130</v>
      </c>
      <c r="C33" s="2" t="s">
        <v>107</v>
      </c>
      <c r="D33" s="2" t="s">
        <v>108</v>
      </c>
      <c r="E33" s="2"/>
      <c r="F33" s="2"/>
    </row>
    <row r="34" spans="1:6" x14ac:dyDescent="0.35">
      <c r="A34" s="1" t="s">
        <v>133</v>
      </c>
      <c r="B34" s="22" t="s">
        <v>134</v>
      </c>
      <c r="C34" s="2" t="s">
        <v>107</v>
      </c>
      <c r="D34" s="2" t="s">
        <v>108</v>
      </c>
      <c r="E34" s="2"/>
      <c r="F34" s="2"/>
    </row>
    <row r="35" spans="1:6" x14ac:dyDescent="0.35">
      <c r="A35" s="1" t="s">
        <v>133</v>
      </c>
      <c r="B35" s="22" t="s">
        <v>135</v>
      </c>
      <c r="C35" s="2" t="s">
        <v>107</v>
      </c>
      <c r="D35" s="2" t="s">
        <v>108</v>
      </c>
      <c r="E35" s="2"/>
      <c r="F35" s="2"/>
    </row>
    <row r="36" spans="1:6" x14ac:dyDescent="0.35">
      <c r="A36" s="1" t="s">
        <v>133</v>
      </c>
      <c r="B36" s="22" t="s">
        <v>136</v>
      </c>
      <c r="C36" s="2" t="s">
        <v>110</v>
      </c>
      <c r="D36" s="2" t="s">
        <v>108</v>
      </c>
      <c r="E36" s="2"/>
      <c r="F36" s="2"/>
    </row>
  </sheetData>
  <autoFilter ref="A5:F36" xr:uid="{00000000-0009-0000-0000-000001000000}"/>
  <mergeCells count="2">
    <mergeCell ref="A3:F3"/>
    <mergeCell ref="A1:F1"/>
  </mergeCells>
  <dataValidations count="2">
    <dataValidation type="list" allowBlank="1" sqref="C6:C36" xr:uid="{00000000-0002-0000-0100-000000000000}">
      <formula1>"Each Visit,Daily,3x Weekly,2x Weekly,Weekly,Biweekly,Monthly,Quarterly,Semiannual,Annual,As Needed,Not Included"</formula1>
    </dataValidation>
    <dataValidation type="list" allowBlank="1" sqref="D6:D36" xr:uid="{00000000-0002-0000-0100-000001000000}">
      <formula1>"Yes,No"</formula1>
    </dataValidation>
  </dataValidations>
  <pageMargins left="0.35" right="0.35" top="0.5" bottom="0.5" header="0.2" footer="0.2"/>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4DFEC"/>
    <pageSetUpPr fitToPage="1"/>
  </sheetPr>
  <dimension ref="A1:F37"/>
  <sheetViews>
    <sheetView showGridLines="0" workbookViewId="0">
      <pane ySplit="5" topLeftCell="A6" activePane="bottomLeft" state="frozen"/>
      <selection pane="bottomLeft" sqref="A1:F1"/>
    </sheetView>
  </sheetViews>
  <sheetFormatPr defaultRowHeight="14.5" x14ac:dyDescent="0.35"/>
  <cols>
    <col min="1" max="1" width="30" customWidth="1"/>
    <col min="2" max="2" width="20" customWidth="1"/>
    <col min="3" max="4" width="24" customWidth="1"/>
    <col min="5" max="5" width="28" customWidth="1"/>
    <col min="6" max="6" width="26" customWidth="1"/>
  </cols>
  <sheetData>
    <row r="1" spans="1:6" ht="28" customHeight="1" x14ac:dyDescent="0.35">
      <c r="A1" s="38" t="s">
        <v>137</v>
      </c>
      <c r="B1" s="39"/>
      <c r="C1" s="39"/>
      <c r="D1" s="39"/>
      <c r="E1" s="39"/>
      <c r="F1" s="39"/>
    </row>
    <row r="3" spans="1:6" x14ac:dyDescent="0.35">
      <c r="A3" s="40" t="s">
        <v>138</v>
      </c>
      <c r="B3" s="39"/>
      <c r="C3" s="39"/>
      <c r="D3" s="39"/>
      <c r="E3" s="39"/>
      <c r="F3" s="39"/>
    </row>
    <row r="5" spans="1:6" ht="20" customHeight="1" x14ac:dyDescent="0.35">
      <c r="A5" s="43" t="s">
        <v>139</v>
      </c>
      <c r="B5" s="39"/>
      <c r="C5" s="39"/>
      <c r="D5" s="39"/>
    </row>
    <row r="6" spans="1:6" x14ac:dyDescent="0.35">
      <c r="A6" s="1" t="s">
        <v>140</v>
      </c>
      <c r="B6" s="6">
        <v>4.33</v>
      </c>
    </row>
    <row r="7" spans="1:6" x14ac:dyDescent="0.35">
      <c r="A7" s="1" t="s">
        <v>141</v>
      </c>
      <c r="B7" s="18">
        <v>24</v>
      </c>
    </row>
    <row r="8" spans="1:6" x14ac:dyDescent="0.35">
      <c r="A8" s="1" t="s">
        <v>142</v>
      </c>
      <c r="B8" s="18">
        <v>10</v>
      </c>
    </row>
    <row r="9" spans="1:6" x14ac:dyDescent="0.35">
      <c r="A9" s="1" t="s">
        <v>143</v>
      </c>
      <c r="B9" s="18">
        <v>8</v>
      </c>
    </row>
    <row r="10" spans="1:6" x14ac:dyDescent="0.35">
      <c r="A10" s="1" t="s">
        <v>144</v>
      </c>
      <c r="B10" s="18">
        <v>100</v>
      </c>
    </row>
    <row r="11" spans="1:6" x14ac:dyDescent="0.35">
      <c r="A11" s="1" t="s">
        <v>47</v>
      </c>
      <c r="B11" s="19">
        <v>0.45</v>
      </c>
    </row>
    <row r="12" spans="1:6" x14ac:dyDescent="0.35">
      <c r="A12" s="1" t="s">
        <v>145</v>
      </c>
      <c r="B12" s="18">
        <v>55</v>
      </c>
    </row>
    <row r="13" spans="1:6" x14ac:dyDescent="0.35">
      <c r="A13" s="1" t="s">
        <v>75</v>
      </c>
      <c r="B13" s="19">
        <v>0</v>
      </c>
    </row>
    <row r="14" spans="1:6" x14ac:dyDescent="0.35">
      <c r="A14" s="1" t="s">
        <v>146</v>
      </c>
      <c r="B14" s="5">
        <v>30</v>
      </c>
    </row>
    <row r="15" spans="1:6" x14ac:dyDescent="0.35">
      <c r="A15" s="1" t="s">
        <v>147</v>
      </c>
      <c r="B15" s="18">
        <v>5</v>
      </c>
    </row>
    <row r="18" spans="1:5" ht="20" customHeight="1" x14ac:dyDescent="0.35">
      <c r="A18" s="43" t="s">
        <v>69</v>
      </c>
      <c r="B18" s="39"/>
      <c r="C18" s="39"/>
      <c r="D18" s="39"/>
      <c r="E18" s="39"/>
    </row>
    <row r="19" spans="1:5" ht="30" customHeight="1" x14ac:dyDescent="0.35">
      <c r="A19" s="21" t="s">
        <v>59</v>
      </c>
      <c r="B19" s="21" t="s">
        <v>148</v>
      </c>
      <c r="C19" s="21" t="s">
        <v>149</v>
      </c>
      <c r="D19" s="21" t="s">
        <v>150</v>
      </c>
      <c r="E19" s="21" t="s">
        <v>151</v>
      </c>
    </row>
    <row r="20" spans="1:5" x14ac:dyDescent="0.35">
      <c r="A20" s="1" t="s">
        <v>152</v>
      </c>
      <c r="B20" s="2" t="s">
        <v>153</v>
      </c>
      <c r="C20" s="18">
        <v>175</v>
      </c>
      <c r="D20" s="2" t="s">
        <v>154</v>
      </c>
      <c r="E20" s="2"/>
    </row>
    <row r="21" spans="1:5" x14ac:dyDescent="0.35">
      <c r="A21" s="1" t="s">
        <v>155</v>
      </c>
      <c r="B21" s="2" t="s">
        <v>153</v>
      </c>
      <c r="C21" s="18">
        <v>250</v>
      </c>
      <c r="D21" s="2" t="s">
        <v>154</v>
      </c>
      <c r="E21" s="2"/>
    </row>
    <row r="22" spans="1:5" x14ac:dyDescent="0.35">
      <c r="A22" s="1" t="s">
        <v>156</v>
      </c>
      <c r="B22" s="2" t="s">
        <v>157</v>
      </c>
      <c r="C22" s="18">
        <v>0.18</v>
      </c>
      <c r="D22" s="2" t="s">
        <v>158</v>
      </c>
      <c r="E22" s="2"/>
    </row>
    <row r="23" spans="1:5" x14ac:dyDescent="0.35">
      <c r="A23" s="1" t="s">
        <v>159</v>
      </c>
      <c r="B23" s="2" t="s">
        <v>157</v>
      </c>
      <c r="C23" s="18">
        <v>0.45</v>
      </c>
      <c r="D23" s="2" t="s">
        <v>160</v>
      </c>
      <c r="E23" s="2"/>
    </row>
    <row r="24" spans="1:5" x14ac:dyDescent="0.35">
      <c r="A24" s="1" t="s">
        <v>161</v>
      </c>
      <c r="B24" s="2" t="s">
        <v>157</v>
      </c>
      <c r="C24" s="18">
        <v>0.08</v>
      </c>
      <c r="D24" s="2" t="s">
        <v>90</v>
      </c>
      <c r="E24" s="2"/>
    </row>
    <row r="25" spans="1:5" x14ac:dyDescent="0.35">
      <c r="A25" s="1" t="s">
        <v>162</v>
      </c>
      <c r="B25" s="2" t="s">
        <v>163</v>
      </c>
      <c r="C25" s="18">
        <v>35</v>
      </c>
      <c r="D25" s="2" t="s">
        <v>164</v>
      </c>
      <c r="E25" s="2"/>
    </row>
    <row r="26" spans="1:5" x14ac:dyDescent="0.35">
      <c r="A26" s="1" t="s">
        <v>165</v>
      </c>
      <c r="B26" s="2" t="s">
        <v>153</v>
      </c>
      <c r="C26" s="18">
        <v>150</v>
      </c>
      <c r="D26" s="2" t="s">
        <v>154</v>
      </c>
      <c r="E26" s="2"/>
    </row>
    <row r="27" spans="1:5" x14ac:dyDescent="0.35">
      <c r="A27" s="1" t="s">
        <v>166</v>
      </c>
      <c r="B27" s="2" t="s">
        <v>153</v>
      </c>
      <c r="C27" s="18">
        <v>225</v>
      </c>
      <c r="D27" s="2" t="s">
        <v>164</v>
      </c>
      <c r="E27" s="2"/>
    </row>
    <row r="28" spans="1:5" x14ac:dyDescent="0.35">
      <c r="A28" s="1" t="s">
        <v>167</v>
      </c>
      <c r="B28" s="2" t="s">
        <v>168</v>
      </c>
      <c r="C28" s="18">
        <v>75</v>
      </c>
      <c r="D28" s="2" t="s">
        <v>154</v>
      </c>
      <c r="E28" s="2"/>
    </row>
    <row r="29" spans="1:5" x14ac:dyDescent="0.35">
      <c r="A29" s="1" t="s">
        <v>169</v>
      </c>
      <c r="B29" s="2" t="s">
        <v>170</v>
      </c>
      <c r="C29" s="18">
        <v>0</v>
      </c>
      <c r="D29" s="2" t="s">
        <v>164</v>
      </c>
      <c r="E29" s="2"/>
    </row>
    <row r="33" spans="1:5" ht="20" customHeight="1" x14ac:dyDescent="0.35">
      <c r="A33" s="43" t="s">
        <v>171</v>
      </c>
      <c r="B33" s="39"/>
      <c r="C33" s="39"/>
      <c r="D33" s="39"/>
      <c r="E33" s="39"/>
    </row>
    <row r="34" spans="1:5" x14ac:dyDescent="0.35">
      <c r="A34" s="40" t="s">
        <v>172</v>
      </c>
      <c r="B34" s="39"/>
      <c r="C34" s="39"/>
      <c r="D34" s="39"/>
      <c r="E34" s="39"/>
    </row>
    <row r="35" spans="1:5" x14ac:dyDescent="0.35">
      <c r="A35" s="1" t="s">
        <v>173</v>
      </c>
      <c r="B35" s="18">
        <v>0.15</v>
      </c>
    </row>
    <row r="36" spans="1:5" x14ac:dyDescent="0.35">
      <c r="A36" s="1" t="s">
        <v>174</v>
      </c>
      <c r="B36" s="5">
        <v>2500</v>
      </c>
    </row>
    <row r="37" spans="1:5" x14ac:dyDescent="0.35">
      <c r="A37" s="1" t="s">
        <v>175</v>
      </c>
      <c r="B37" s="18">
        <v>350</v>
      </c>
    </row>
  </sheetData>
  <mergeCells count="6">
    <mergeCell ref="A5:D5"/>
    <mergeCell ref="A34:E34"/>
    <mergeCell ref="A1:F1"/>
    <mergeCell ref="A33:E33"/>
    <mergeCell ref="A3:F3"/>
    <mergeCell ref="A18:E18"/>
  </mergeCells>
  <pageMargins left="0.35" right="0.35" top="0.5" bottom="0.5" header="0.2" footer="0.2"/>
  <pageSetup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B9BD5"/>
    <pageSetUpPr fitToPage="1"/>
  </sheetPr>
  <dimension ref="A1:G56"/>
  <sheetViews>
    <sheetView showGridLines="0" workbookViewId="0">
      <selection sqref="A1:G1"/>
    </sheetView>
  </sheetViews>
  <sheetFormatPr defaultRowHeight="14.5" x14ac:dyDescent="0.35"/>
  <cols>
    <col min="1" max="1" width="3" customWidth="1"/>
    <col min="2" max="2" width="24" customWidth="1"/>
    <col min="3" max="3" width="19" customWidth="1"/>
    <col min="4" max="4" width="15" customWidth="1"/>
    <col min="5" max="7" width="18" customWidth="1"/>
  </cols>
  <sheetData>
    <row r="1" spans="1:7" ht="28" customHeight="1" x14ac:dyDescent="0.35">
      <c r="A1" s="38" t="s">
        <v>176</v>
      </c>
      <c r="B1" s="39"/>
      <c r="C1" s="39"/>
      <c r="D1" s="39"/>
      <c r="E1" s="39"/>
      <c r="F1" s="39"/>
      <c r="G1" s="39"/>
    </row>
    <row r="3" spans="1:7" ht="17" x14ac:dyDescent="0.4">
      <c r="B3" s="49" t="str">
        <f>'Estimate Calculator'!C6</f>
        <v>[Your Company Name]</v>
      </c>
      <c r="C3" s="39"/>
      <c r="D3" s="39"/>
      <c r="E3" s="1" t="s">
        <v>5</v>
      </c>
      <c r="F3" s="17" t="str">
        <f>'Estimate Calculator'!F6</f>
        <v>EST-0001</v>
      </c>
    </row>
    <row r="4" spans="1:7" x14ac:dyDescent="0.35">
      <c r="E4" s="1" t="s">
        <v>8</v>
      </c>
      <c r="F4" s="23" t="str">
        <f>'Estimate Calculator'!F7</f>
        <v>2026-09-08</v>
      </c>
    </row>
    <row r="5" spans="1:7" x14ac:dyDescent="0.35">
      <c r="E5" s="1" t="s">
        <v>11</v>
      </c>
      <c r="F5" s="23">
        <f>'Estimate Calculator'!F8</f>
        <v>46303</v>
      </c>
    </row>
    <row r="7" spans="1:7" ht="20" customHeight="1" x14ac:dyDescent="0.35">
      <c r="B7" s="43" t="s">
        <v>12</v>
      </c>
      <c r="C7" s="39"/>
      <c r="D7" s="39"/>
      <c r="E7" s="39"/>
      <c r="F7" s="39"/>
      <c r="G7" s="39"/>
    </row>
    <row r="8" spans="1:7" x14ac:dyDescent="0.35">
      <c r="B8" s="1" t="s">
        <v>177</v>
      </c>
      <c r="C8" s="17">
        <f>'Estimate Calculator'!C11</f>
        <v>0</v>
      </c>
      <c r="E8" s="1" t="s">
        <v>7</v>
      </c>
      <c r="F8" s="17">
        <f>'Estimate Calculator'!C12</f>
        <v>0</v>
      </c>
    </row>
    <row r="9" spans="1:7" x14ac:dyDescent="0.35">
      <c r="B9" s="1" t="s">
        <v>178</v>
      </c>
      <c r="C9" s="17">
        <f>'Estimate Calculator'!F11</f>
        <v>0</v>
      </c>
      <c r="E9" s="1" t="s">
        <v>16</v>
      </c>
      <c r="F9" s="17" t="str">
        <f>'Estimate Calculator'!F13</f>
        <v>Office</v>
      </c>
    </row>
    <row r="10" spans="1:7" x14ac:dyDescent="0.35">
      <c r="B10" s="1" t="s">
        <v>179</v>
      </c>
      <c r="C10" s="17">
        <f>'Estimate Calculator'!C13</f>
        <v>0</v>
      </c>
      <c r="E10" s="1" t="s">
        <v>18</v>
      </c>
      <c r="F10" s="24">
        <f>'Estimate Calculator'!C14</f>
        <v>10000</v>
      </c>
    </row>
    <row r="12" spans="1:7" ht="20" customHeight="1" x14ac:dyDescent="0.35">
      <c r="B12" s="43" t="s">
        <v>27</v>
      </c>
      <c r="C12" s="39"/>
      <c r="D12" s="39"/>
      <c r="E12" s="39"/>
      <c r="F12" s="39"/>
      <c r="G12" s="39"/>
    </row>
    <row r="13" spans="1:7" x14ac:dyDescent="0.35">
      <c r="B13" s="1" t="s">
        <v>28</v>
      </c>
      <c r="C13" s="17">
        <f>'Estimate Calculator'!C20</f>
        <v>5</v>
      </c>
      <c r="E13" s="1" t="s">
        <v>31</v>
      </c>
      <c r="F13" s="17">
        <f>'Estimate Calculator'!F21</f>
        <v>2</v>
      </c>
    </row>
    <row r="14" spans="1:7" x14ac:dyDescent="0.35">
      <c r="B14" s="1" t="s">
        <v>30</v>
      </c>
      <c r="C14" s="17">
        <f>'Estimate Calculator'!C21</f>
        <v>3.5</v>
      </c>
      <c r="E14" s="1" t="s">
        <v>34</v>
      </c>
      <c r="F14" s="17" t="str">
        <f>'Estimate Calculator'!F22</f>
        <v>Mon-Fri</v>
      </c>
    </row>
    <row r="15" spans="1:7" x14ac:dyDescent="0.35">
      <c r="B15" s="1" t="s">
        <v>180</v>
      </c>
      <c r="C15" s="17" t="str">
        <f>'Estimate Calculator'!C22</f>
        <v>After hours</v>
      </c>
      <c r="E15" s="1" t="s">
        <v>37</v>
      </c>
      <c r="F15" s="17">
        <f>'Estimate Calculator'!F23</f>
        <v>12</v>
      </c>
    </row>
    <row r="17" spans="2:7" ht="20" customHeight="1" x14ac:dyDescent="0.35">
      <c r="B17" s="43" t="s">
        <v>181</v>
      </c>
      <c r="C17" s="39"/>
      <c r="D17" s="39"/>
      <c r="E17" s="39"/>
      <c r="F17" s="39"/>
      <c r="G17" s="39"/>
    </row>
    <row r="18" spans="2:7" x14ac:dyDescent="0.35">
      <c r="B18" s="8" t="s">
        <v>66</v>
      </c>
      <c r="F18" s="9">
        <f>'Estimate Calculator'!C54</f>
        <v>4196.9090909090901</v>
      </c>
    </row>
    <row r="19" spans="2:7" x14ac:dyDescent="0.35">
      <c r="B19" s="8" t="s">
        <v>68</v>
      </c>
      <c r="F19" s="9">
        <f>'Estimate Calculator'!C55</f>
        <v>0</v>
      </c>
    </row>
    <row r="20" spans="2:7" x14ac:dyDescent="0.35">
      <c r="B20" s="8" t="s">
        <v>182</v>
      </c>
      <c r="F20" s="9">
        <f>'Estimate Calculator'!C58</f>
        <v>0</v>
      </c>
    </row>
    <row r="21" spans="2:7" x14ac:dyDescent="0.35">
      <c r="B21" s="8" t="s">
        <v>183</v>
      </c>
      <c r="F21" s="9">
        <f>'Estimate Calculator'!C60</f>
        <v>0</v>
      </c>
    </row>
    <row r="22" spans="2:7" ht="18.5" x14ac:dyDescent="0.45">
      <c r="B22" s="1" t="s">
        <v>78</v>
      </c>
      <c r="F22" s="25">
        <f>'Estimate Calculator'!C61</f>
        <v>4196.9090909090901</v>
      </c>
    </row>
    <row r="23" spans="2:7" ht="18.5" x14ac:dyDescent="0.45">
      <c r="B23" s="1"/>
      <c r="F23" s="25"/>
    </row>
    <row r="24" spans="2:7" x14ac:dyDescent="0.35">
      <c r="B24" s="22" t="s">
        <v>69</v>
      </c>
      <c r="F24" s="9">
        <f>'Estimate Calculator'!F55</f>
        <v>0</v>
      </c>
    </row>
    <row r="25" spans="2:7" x14ac:dyDescent="0.35">
      <c r="B25" s="1" t="s">
        <v>79</v>
      </c>
      <c r="F25" s="37">
        <f>'Estimate Calculator'!F61</f>
        <v>50362.909090909081</v>
      </c>
    </row>
    <row r="27" spans="2:7" ht="20" customHeight="1" x14ac:dyDescent="0.35">
      <c r="B27" s="43" t="s">
        <v>184</v>
      </c>
      <c r="C27" s="39"/>
      <c r="D27" s="39"/>
      <c r="E27" s="39"/>
      <c r="F27" s="39"/>
      <c r="G27" s="39"/>
    </row>
    <row r="28" spans="2:7" x14ac:dyDescent="0.35">
      <c r="B28" s="50" t="s">
        <v>185</v>
      </c>
      <c r="C28" s="39"/>
      <c r="D28" s="39"/>
      <c r="E28" s="39"/>
      <c r="F28" s="39"/>
      <c r="G28" s="39"/>
    </row>
    <row r="29" spans="2:7" x14ac:dyDescent="0.35">
      <c r="B29" s="39"/>
      <c r="C29" s="39"/>
      <c r="D29" s="39"/>
      <c r="E29" s="39"/>
      <c r="F29" s="39"/>
      <c r="G29" s="39"/>
    </row>
    <row r="31" spans="2:7" x14ac:dyDescent="0.35">
      <c r="B31" s="1" t="s">
        <v>105</v>
      </c>
      <c r="C31" s="45" t="s">
        <v>186</v>
      </c>
      <c r="D31" s="39"/>
      <c r="E31" s="39"/>
      <c r="F31" s="39"/>
      <c r="G31" s="39"/>
    </row>
    <row r="32" spans="2:7" x14ac:dyDescent="0.35">
      <c r="B32" s="1" t="s">
        <v>115</v>
      </c>
      <c r="C32" s="45" t="s">
        <v>187</v>
      </c>
      <c r="D32" s="39"/>
      <c r="E32" s="39"/>
      <c r="F32" s="39"/>
      <c r="G32" s="39"/>
    </row>
    <row r="33" spans="2:7" x14ac:dyDescent="0.35">
      <c r="B33" s="1" t="s">
        <v>20</v>
      </c>
      <c r="C33" s="45" t="s">
        <v>188</v>
      </c>
      <c r="D33" s="39"/>
      <c r="E33" s="39"/>
      <c r="F33" s="39"/>
      <c r="G33" s="39"/>
    </row>
    <row r="34" spans="2:7" x14ac:dyDescent="0.35">
      <c r="B34" s="1" t="s">
        <v>125</v>
      </c>
      <c r="C34" s="45" t="s">
        <v>189</v>
      </c>
      <c r="D34" s="39"/>
      <c r="E34" s="39"/>
      <c r="F34" s="39"/>
      <c r="G34" s="39"/>
    </row>
    <row r="35" spans="2:7" x14ac:dyDescent="0.35">
      <c r="B35" s="1" t="s">
        <v>132</v>
      </c>
      <c r="C35" s="45" t="s">
        <v>190</v>
      </c>
      <c r="D35" s="39"/>
      <c r="E35" s="39"/>
      <c r="F35" s="39"/>
      <c r="G35" s="39"/>
    </row>
    <row r="38" spans="2:7" ht="20" customHeight="1" x14ac:dyDescent="0.35">
      <c r="B38" s="43" t="s">
        <v>81</v>
      </c>
      <c r="C38" s="39"/>
      <c r="D38" s="39"/>
      <c r="E38" s="39"/>
      <c r="F38" s="39"/>
      <c r="G38" s="39"/>
    </row>
    <row r="39" spans="2:7" x14ac:dyDescent="0.35">
      <c r="B39" s="1" t="s">
        <v>82</v>
      </c>
      <c r="C39" s="47" t="str">
        <f>'Estimate Calculator'!C67</f>
        <v>Key / Keycard</v>
      </c>
      <c r="D39" s="39"/>
      <c r="E39" s="39"/>
      <c r="F39" s="39"/>
      <c r="G39" s="39"/>
    </row>
    <row r="40" spans="2:7" x14ac:dyDescent="0.35">
      <c r="B40" s="1" t="s">
        <v>87</v>
      </c>
      <c r="C40" s="47" t="str">
        <f>'Estimate Calculator'!C69</f>
        <v>Net 30</v>
      </c>
      <c r="D40" s="39"/>
      <c r="E40" s="39"/>
      <c r="F40" s="39"/>
      <c r="G40" s="39"/>
    </row>
    <row r="41" spans="2:7" x14ac:dyDescent="0.35">
      <c r="B41" s="1" t="s">
        <v>89</v>
      </c>
      <c r="C41" s="47" t="str">
        <f>'Estimate Calculator'!F69</f>
        <v>Monthly</v>
      </c>
      <c r="D41" s="39"/>
      <c r="E41" s="39"/>
      <c r="F41" s="39"/>
      <c r="G41" s="39"/>
    </row>
    <row r="42" spans="2:7" x14ac:dyDescent="0.35">
      <c r="B42" s="1" t="s">
        <v>91</v>
      </c>
      <c r="C42" s="47" t="str">
        <f>'Estimate Calculator'!C70</f>
        <v>Customize before sending.</v>
      </c>
      <c r="D42" s="39"/>
      <c r="E42" s="39"/>
      <c r="F42" s="39"/>
      <c r="G42" s="39"/>
    </row>
    <row r="43" spans="2:7" x14ac:dyDescent="0.35">
      <c r="B43" s="1" t="s">
        <v>93</v>
      </c>
      <c r="C43" s="47" t="str">
        <f>'Estimate Calculator'!F70</f>
        <v>Customize before sending.</v>
      </c>
      <c r="D43" s="39"/>
      <c r="E43" s="39"/>
      <c r="F43" s="39"/>
      <c r="G43" s="39"/>
    </row>
    <row r="45" spans="2:7" x14ac:dyDescent="0.35">
      <c r="B45" s="48">
        <f>'Estimate Calculator'!C72</f>
        <v>0</v>
      </c>
      <c r="C45" s="39"/>
      <c r="D45" s="39"/>
      <c r="E45" s="39"/>
      <c r="F45" s="39"/>
      <c r="G45" s="39"/>
    </row>
    <row r="46" spans="2:7" x14ac:dyDescent="0.35">
      <c r="B46" s="39"/>
      <c r="C46" s="39"/>
      <c r="D46" s="39"/>
      <c r="E46" s="39"/>
      <c r="F46" s="39"/>
      <c r="G46" s="39"/>
    </row>
    <row r="47" spans="2:7" x14ac:dyDescent="0.35">
      <c r="B47" s="39"/>
      <c r="C47" s="39"/>
      <c r="D47" s="39"/>
      <c r="E47" s="39"/>
      <c r="F47" s="39"/>
      <c r="G47" s="39"/>
    </row>
    <row r="49" spans="2:7" x14ac:dyDescent="0.35">
      <c r="B49" s="46" t="s">
        <v>191</v>
      </c>
      <c r="C49" s="39"/>
      <c r="D49" s="39"/>
      <c r="E49" s="39"/>
      <c r="F49" s="39"/>
      <c r="G49" s="39"/>
    </row>
    <row r="50" spans="2:7" x14ac:dyDescent="0.35">
      <c r="B50" s="39"/>
      <c r="C50" s="39"/>
      <c r="D50" s="39"/>
      <c r="E50" s="39"/>
      <c r="F50" s="39"/>
      <c r="G50" s="39"/>
    </row>
    <row r="51" spans="2:7" x14ac:dyDescent="0.35">
      <c r="B51" s="39"/>
      <c r="C51" s="39"/>
      <c r="D51" s="39"/>
      <c r="E51" s="39"/>
      <c r="F51" s="39"/>
      <c r="G51" s="39"/>
    </row>
    <row r="52" spans="2:7" x14ac:dyDescent="0.35">
      <c r="B52" s="39"/>
      <c r="C52" s="39"/>
      <c r="D52" s="39"/>
      <c r="E52" s="39"/>
      <c r="F52" s="39"/>
      <c r="G52" s="39"/>
    </row>
    <row r="54" spans="2:7" x14ac:dyDescent="0.35">
      <c r="B54" t="s">
        <v>192</v>
      </c>
      <c r="E54" t="s">
        <v>193</v>
      </c>
    </row>
    <row r="56" spans="2:7" x14ac:dyDescent="0.35">
      <c r="B56" s="51" t="s">
        <v>194</v>
      </c>
      <c r="C56" s="39"/>
      <c r="D56" s="39"/>
      <c r="E56" s="39"/>
      <c r="F56" s="39"/>
      <c r="G56" s="39"/>
    </row>
  </sheetData>
  <mergeCells count="21">
    <mergeCell ref="B56:G56"/>
    <mergeCell ref="A1:G1"/>
    <mergeCell ref="C43:G43"/>
    <mergeCell ref="B45:G47"/>
    <mergeCell ref="C39:G39"/>
    <mergeCell ref="B7:G7"/>
    <mergeCell ref="B3:D3"/>
    <mergeCell ref="B28:G29"/>
    <mergeCell ref="C32:G32"/>
    <mergeCell ref="B27:G27"/>
    <mergeCell ref="B12:G12"/>
    <mergeCell ref="C34:G34"/>
    <mergeCell ref="B49:G52"/>
    <mergeCell ref="C42:G42"/>
    <mergeCell ref="B17:G17"/>
    <mergeCell ref="C33:G33"/>
    <mergeCell ref="B38:G38"/>
    <mergeCell ref="C35:G35"/>
    <mergeCell ref="C41:G41"/>
    <mergeCell ref="C31:G31"/>
    <mergeCell ref="C40:G40"/>
  </mergeCells>
  <pageMargins left="0.35" right="0.35" top="0.5" bottom="0.5" header="0.2" footer="0.2"/>
  <pageSetup fitToHeight="2"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A5A5A5"/>
    <pageSetUpPr fitToPage="1"/>
  </sheetPr>
  <dimension ref="A1:B28"/>
  <sheetViews>
    <sheetView showGridLines="0" workbookViewId="0">
      <pane ySplit="6" topLeftCell="A7" activePane="bottomLeft" state="frozen"/>
      <selection pane="bottomLeft" sqref="A1:B1"/>
    </sheetView>
  </sheetViews>
  <sheetFormatPr defaultRowHeight="14.5" x14ac:dyDescent="0.35"/>
  <cols>
    <col min="1" max="1" width="26" customWidth="1"/>
    <col min="2" max="2" width="96" customWidth="1"/>
  </cols>
  <sheetData>
    <row r="1" spans="1:2" ht="28" customHeight="1" x14ac:dyDescent="0.35">
      <c r="A1" s="38" t="s">
        <v>195</v>
      </c>
      <c r="B1" s="39"/>
    </row>
    <row r="3" spans="1:2" x14ac:dyDescent="0.35">
      <c r="A3" s="1" t="s">
        <v>196</v>
      </c>
      <c r="B3" s="22" t="s">
        <v>197</v>
      </c>
    </row>
    <row r="4" spans="1:2" x14ac:dyDescent="0.35">
      <c r="A4" s="1" t="s">
        <v>198</v>
      </c>
      <c r="B4" s="22" t="s">
        <v>199</v>
      </c>
    </row>
    <row r="5" spans="1:2" x14ac:dyDescent="0.35">
      <c r="A5" s="1" t="s">
        <v>200</v>
      </c>
      <c r="B5" s="22" t="s">
        <v>201</v>
      </c>
    </row>
    <row r="7" spans="1:2" ht="20" customHeight="1" x14ac:dyDescent="0.35">
      <c r="A7" s="43" t="s">
        <v>202</v>
      </c>
      <c r="B7" s="39"/>
    </row>
    <row r="9" spans="1:2" ht="36" customHeight="1" x14ac:dyDescent="0.35">
      <c r="A9" s="1" t="s">
        <v>203</v>
      </c>
      <c r="B9" s="26" t="s">
        <v>204</v>
      </c>
    </row>
    <row r="10" spans="1:2" ht="36" customHeight="1" x14ac:dyDescent="0.35">
      <c r="A10" s="1" t="s">
        <v>205</v>
      </c>
      <c r="B10" s="26" t="s">
        <v>206</v>
      </c>
    </row>
    <row r="11" spans="1:2" ht="36" customHeight="1" x14ac:dyDescent="0.35">
      <c r="A11" s="1" t="s">
        <v>207</v>
      </c>
      <c r="B11" s="26" t="s">
        <v>208</v>
      </c>
    </row>
    <row r="12" spans="1:2" ht="36" customHeight="1" x14ac:dyDescent="0.35">
      <c r="A12" s="1" t="s">
        <v>209</v>
      </c>
      <c r="B12" s="26" t="s">
        <v>210</v>
      </c>
    </row>
    <row r="13" spans="1:2" ht="36" customHeight="1" x14ac:dyDescent="0.35">
      <c r="A13" s="1" t="s">
        <v>211</v>
      </c>
      <c r="B13" s="26" t="s">
        <v>212</v>
      </c>
    </row>
    <row r="16" spans="1:2" ht="20" customHeight="1" x14ac:dyDescent="0.35">
      <c r="A16" s="43" t="s">
        <v>213</v>
      </c>
      <c r="B16" s="39"/>
    </row>
    <row r="18" spans="1:2" x14ac:dyDescent="0.35">
      <c r="A18" s="27" t="s">
        <v>214</v>
      </c>
      <c r="B18" t="s">
        <v>215</v>
      </c>
    </row>
    <row r="19" spans="1:2" x14ac:dyDescent="0.35">
      <c r="A19" s="28" t="s">
        <v>216</v>
      </c>
      <c r="B19" t="s">
        <v>217</v>
      </c>
    </row>
    <row r="20" spans="1:2" x14ac:dyDescent="0.35">
      <c r="A20" s="17" t="s">
        <v>218</v>
      </c>
      <c r="B20" t="s">
        <v>219</v>
      </c>
    </row>
    <row r="21" spans="1:2" x14ac:dyDescent="0.35">
      <c r="A21" s="29" t="s">
        <v>220</v>
      </c>
      <c r="B21" t="s">
        <v>221</v>
      </c>
    </row>
    <row r="22" spans="1:2" x14ac:dyDescent="0.35">
      <c r="A22" s="30" t="s">
        <v>222</v>
      </c>
      <c r="B22" t="s">
        <v>223</v>
      </c>
    </row>
    <row r="25" spans="1:2" ht="20" customHeight="1" x14ac:dyDescent="0.35">
      <c r="A25" s="43" t="s">
        <v>224</v>
      </c>
      <c r="B25" s="39"/>
    </row>
    <row r="27" spans="1:2" ht="35" customHeight="1" x14ac:dyDescent="0.35">
      <c r="A27" s="1" t="s">
        <v>225</v>
      </c>
      <c r="B27" s="26" t="s">
        <v>226</v>
      </c>
    </row>
    <row r="28" spans="1:2" ht="35" customHeight="1" x14ac:dyDescent="0.35">
      <c r="A28" s="1" t="s">
        <v>227</v>
      </c>
      <c r="B28" s="26" t="s">
        <v>228</v>
      </c>
    </row>
  </sheetData>
  <mergeCells count="4">
    <mergeCell ref="A25:B25"/>
    <mergeCell ref="A16:B16"/>
    <mergeCell ref="A1:B1"/>
    <mergeCell ref="A7:B7"/>
  </mergeCells>
  <pageMargins left="0.35" right="0.35" top="0.5" bottom="0.5" header="0.2" footer="0.2"/>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Estimate Calculator</vt:lpstr>
      <vt:lpstr>Scope &amp; Frequencies</vt:lpstr>
      <vt:lpstr>Pricing Setup</vt:lpstr>
      <vt:lpstr>Printable Estimate</vt:lpstr>
      <vt:lpstr>Instructions</vt:lpstr>
      <vt:lpstr>'Printable Estimate'!Print_Area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TidyOps Commercial Cleaning Estimate Calculator</dc:title>
  <dc:subject>Commercial cleaning estimate and janitorial pricing template</dc:subject>
  <dc:creator>TidyOps</dc:creator>
  <cp:keywords>commercial cleaning estimate, janitorial quote, cleaning calculator, TidyOps</cp:keywords>
  <cp:lastModifiedBy>Frankwin Hooglander</cp:lastModifiedBy>
  <dcterms:created xsi:type="dcterms:W3CDTF">2026-09-08T23:36:40Z</dcterms:created>
  <dcterms:modified xsi:type="dcterms:W3CDTF">2026-09-08T23:38:25Z</dcterms:modified>
</cp:coreProperties>
</file>